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3090" tabRatio="896" firstSheet="11" activeTab="12"/>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CREG Header" sheetId="7" r:id="rId7"/>
    <sheet name="City Dev" sheetId="8" r:id="rId8"/>
    <sheet name="Corp Assets" sheetId="9" r:id="rId9"/>
    <sheet name="C&amp;H" sheetId="10" r:id="rId10"/>
    <sheet name="FINEFF Header" sheetId="11" r:id="rId11"/>
    <sheet name="Finance" sheetId="12" r:id="rId12"/>
    <sheet name="ICT" sheetId="13" r:id="rId13"/>
    <sheet name="Bus Imp" sheetId="14" r:id="rId14"/>
    <sheet name="CSER Header" sheetId="15" r:id="rId15"/>
    <sheet name="Env Dev" sheetId="16" r:id="rId16"/>
    <sheet name="Direct Services" sheetId="17" r:id="rId17"/>
    <sheet name="Cust Serv" sheetId="18" r:id="rId18"/>
    <sheet name="City Leisure" sheetId="19" r:id="rId19"/>
    <sheet name="CEXC Header" sheetId="20" r:id="rId20"/>
    <sheet name="PCC" sheetId="21" r:id="rId21"/>
    <sheet name="P&amp;E" sheetId="22" r:id="rId22"/>
    <sheet name="L&amp;G" sheetId="23" r:id="rId23"/>
  </sheets>
  <externalReferences>
    <externalReference r:id="rId26"/>
  </externalReferences>
  <definedNames>
    <definedName name="_xlnm.Print_Area" localSheetId="13">'Bus Imp'!$A$1:$P$40</definedName>
    <definedName name="_xlnm.Print_Area" localSheetId="9">'C&amp;H'!$A$1:$O$61</definedName>
    <definedName name="_xlnm.Print_Area" localSheetId="19">'CEXC Header'!$A$1:$O$4</definedName>
    <definedName name="_xlnm.Print_Area" localSheetId="7">'City Dev'!$A$1:$O$66</definedName>
    <definedName name="_xlnm.Print_Area" localSheetId="18">'City Leisure'!$A$1:$O$89</definedName>
    <definedName name="_xlnm.Print_Area" localSheetId="8">'Corp Assets'!$A$1:$O$60</definedName>
    <definedName name="_xlnm.Print_Area" localSheetId="6">'CREG Header'!$A$1:$O$4</definedName>
    <definedName name="_xlnm.Print_Area" localSheetId="14">'CSER Header'!$A$1:$O$4</definedName>
    <definedName name="_xlnm.Print_Area" localSheetId="17">'Cust Serv'!$A$1:$O$48</definedName>
    <definedName name="_xlnm.Print_Area" localSheetId="16">'Direct Services'!$A$1:$O$74</definedName>
    <definedName name="_xlnm.Print_Area" localSheetId="15">'Env Dev'!$A$1:$O$65</definedName>
    <definedName name="_xlnm.Print_Area" localSheetId="1">'Fees and Charges'!$A$1:$O$95</definedName>
    <definedName name="_xlnm.Print_Area" localSheetId="11">'Finance'!$A$1:$O$45</definedName>
    <definedName name="_xlnm.Print_Area" localSheetId="10">'FINEFF Header'!$A$1:$O$4</definedName>
    <definedName name="_xlnm.Print_Area" localSheetId="5">'Header'!$A$1:$N$5</definedName>
    <definedName name="_xlnm.Print_Area" localSheetId="12">'ICT'!$A$1:$O$46</definedName>
    <definedName name="_xlnm.Print_Area" localSheetId="22">'L&amp;G'!$A$1:$O$50</definedName>
    <definedName name="_xlnm.Print_Area" localSheetId="21">'P&amp;E'!$A$1:$O$48</definedName>
    <definedName name="_xlnm.Print_Area" localSheetId="20">'PCC'!$A$1:$O$63</definedName>
    <definedName name="_xlnm.Print_Area" localSheetId="0">'Summary'!$B$2:$BE$167</definedName>
    <definedName name="_xlnm.Print_Titles" localSheetId="13">'Bus Imp'!$1:$3</definedName>
    <definedName name="_xlnm.Print_Titles" localSheetId="9">'C&amp;H'!$1:$3</definedName>
    <definedName name="_xlnm.Print_Titles" localSheetId="7">'City Dev'!$1:$3</definedName>
    <definedName name="_xlnm.Print_Titles" localSheetId="18">'City Leisure'!$1:$3</definedName>
    <definedName name="_xlnm.Print_Titles" localSheetId="8">'Corp Assets'!$1:$3</definedName>
    <definedName name="_xlnm.Print_Titles" localSheetId="17">'Cust Serv'!$1:$3</definedName>
    <definedName name="_xlnm.Print_Titles" localSheetId="16">'Direct Services'!$1:$3</definedName>
    <definedName name="_xlnm.Print_Titles" localSheetId="2">'Efficiencies'!$1:$3</definedName>
    <definedName name="_xlnm.Print_Titles" localSheetId="15">'Env Dev'!$1:$3</definedName>
    <definedName name="_xlnm.Print_Titles" localSheetId="1">'Fees and Charges'!$1:$3</definedName>
    <definedName name="_xlnm.Print_Titles" localSheetId="11">'Finance'!$1:$3</definedName>
    <definedName name="_xlnm.Print_Titles" localSheetId="12">'ICT'!$1:$3</definedName>
    <definedName name="_xlnm.Print_Titles" localSheetId="22">'L&amp;G'!$1:$3</definedName>
    <definedName name="_xlnm.Print_Titles" localSheetId="21">'P&amp;E'!$1:$3</definedName>
    <definedName name="_xlnm.Print_Titles" localSheetId="20">'PCC'!$1:$3</definedName>
    <definedName name="_xlnm.Print_Titles" localSheetId="0">'Summary'!$2:$3</definedName>
  </definedNames>
  <calcPr fullCalcOnLoad="1"/>
</workbook>
</file>

<file path=xl/sharedStrings.xml><?xml version="1.0" encoding="utf-8"?>
<sst xmlns="http://schemas.openxmlformats.org/spreadsheetml/2006/main" count="2252" uniqueCount="458">
  <si>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</si>
  <si>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</si>
  <si>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</si>
  <si>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</si>
  <si>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</si>
  <si>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</si>
  <si>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</si>
  <si>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</si>
  <si>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</si>
  <si>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St Clements Closure</t>
  </si>
  <si>
    <t>Fuel Price increases</t>
  </si>
  <si>
    <t>Worcester Street Car Park Rent adjust fee payable to Nuffield College to compile with lease agreement</t>
  </si>
  <si>
    <t>Additional Bank Holiday (Diamond Jubilee)</t>
  </si>
  <si>
    <t>Increased Tipping Charges increased volume in Trade Waste</t>
  </si>
  <si>
    <t>Street Scenes</t>
  </si>
  <si>
    <t>Repairs budget cut when Public Toilets were to close, budget as not reinstated when decision reversed</t>
  </si>
  <si>
    <t>ANPR Technology to increase revenue from penalty's, the invest is included in the capital programme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</si>
  <si>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</si>
  <si>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</si>
  <si>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</si>
  <si>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</si>
  <si>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</si>
  <si>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</si>
  <si>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</si>
  <si>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</si>
  <si>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</si>
  <si>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</si>
  <si>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County Contract Costs - The ICT Contract that we have with the County for provision of ICT</t>
  </si>
  <si>
    <t>Agresso Purchase to Pay Maintenance</t>
  </si>
  <si>
    <t>Northgate Task Manager maintenance</t>
  </si>
  <si>
    <t>Annual maintenance of new and upgraded systems</t>
  </si>
  <si>
    <t xml:space="preserve">GCSX Communications Line </t>
  </si>
  <si>
    <t>Total Business Transformation and ICT savings</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</si>
  <si>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</si>
  <si>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</si>
  <si>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</si>
  <si>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</si>
  <si>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</si>
  <si>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</si>
  <si>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</si>
  <si>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</si>
  <si>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</si>
  <si>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</si>
  <si>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</si>
  <si>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</si>
  <si>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</si>
  <si>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Town hall turned into Heritage site - Reduction in base after investment in 2011-12</t>
  </si>
  <si>
    <t>ICT Contract Inflation - inflation related to the Core ICT Systems that City Council owns and maintains</t>
  </si>
  <si>
    <t xml:space="preserve">County Charges :- Inflation related to the provision of ICT services as prescribed in the agreement with Oxfordshire County Council </t>
  </si>
  <si>
    <t>Other software maintenance &amp; licensing - Inflation on software contracts for system owned and maintained by the City Council</t>
  </si>
  <si>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</si>
  <si>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</si>
  <si>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</si>
  <si>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</si>
  <si>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</si>
  <si>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 xml:space="preserve">Income towards City Centre Management from City Council possibly through sharing increase in market service income. </t>
  </si>
  <si>
    <t>NNDR at Horspath Road revaluation error, at present assumed both sites at Horspath will be functional</t>
  </si>
  <si>
    <t>Reduction in bad debt provision budget as a consequence of improved collection through increased use of direct debits</t>
  </si>
  <si>
    <t>Reduce management overheads as part of restructure 0.5 fte</t>
  </si>
  <si>
    <t>Tenancy fraud grant</t>
  </si>
  <si>
    <t xml:space="preserve">Improve access &amp; usability of Agresso for budget management and maintenance as well as fixed assets.  One off growth to fund system changes </t>
  </si>
  <si>
    <t>Reduction in posts resulting from self service</t>
  </si>
  <si>
    <t>Revenues</t>
  </si>
  <si>
    <t>Implement Purchase to Pay to automate commitment accounting and payment processing - one off growth</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</si>
  <si>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</si>
  <si>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</si>
  <si>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</si>
  <si>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</si>
  <si>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</si>
  <si>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</si>
  <si>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</si>
  <si>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</si>
  <si>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</si>
  <si>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</si>
  <si>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</si>
  <si>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</si>
  <si>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</si>
  <si>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</si>
  <si>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Total P&amp;E Savings</t>
  </si>
  <si>
    <t>Target budget</t>
  </si>
  <si>
    <t>Law and Governance</t>
  </si>
  <si>
    <t>Legal Services</t>
  </si>
  <si>
    <t>Democratic Services</t>
  </si>
  <si>
    <t>Support team</t>
  </si>
  <si>
    <t>Corporate Secretariat</t>
  </si>
  <si>
    <t>Member Services</t>
  </si>
  <si>
    <t>Reduction in mileage allowance for members</t>
  </si>
  <si>
    <t>Time Recording system: Replacement of existing system</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</si>
  <si>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</si>
  <si>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</si>
  <si>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</si>
  <si>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</si>
  <si>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New Savings Proposed / Changed Savings</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</si>
  <si>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</si>
  <si>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</si>
  <si>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</si>
  <si>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</si>
  <si>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</si>
  <si>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</si>
  <si>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</si>
  <si>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</si>
  <si>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</si>
  <si>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</si>
  <si>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</si>
  <si>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</si>
  <si>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</si>
  <si>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</si>
  <si>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</si>
  <si>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</si>
  <si>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</si>
  <si>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</si>
  <si>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</si>
  <si>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Museum Exhibit return</t>
  </si>
  <si>
    <t>Total Pressures</t>
  </si>
  <si>
    <t>Total Policy Culture and Communications Savings</t>
  </si>
  <si>
    <t>Target Budget</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</si>
  <si>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</si>
  <si>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</si>
  <si>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</si>
  <si>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</si>
  <si>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</si>
  <si>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</si>
  <si>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Base Budget</t>
  </si>
  <si>
    <t>2014-15</t>
  </si>
  <si>
    <t>Town Hall and Museum</t>
  </si>
  <si>
    <t>Policy and Partnerships</t>
  </si>
  <si>
    <t>Communications</t>
  </si>
  <si>
    <t>Proposed Budget</t>
  </si>
  <si>
    <t>Variation</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</si>
  <si>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</si>
  <si>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</si>
  <si>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</si>
  <si>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</si>
  <si>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</si>
  <si>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</si>
  <si>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</si>
  <si>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</si>
  <si>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</si>
  <si>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</si>
  <si>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</si>
  <si>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</si>
  <si>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</si>
  <si>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</si>
  <si>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</si>
  <si>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Funding for Procurement Hub Officer</t>
  </si>
  <si>
    <t>Total Business Improvement savings</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</si>
  <si>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</si>
  <si>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</si>
  <si>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</si>
  <si>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</si>
  <si>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</si>
  <si>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</si>
  <si>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</si>
  <si>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</si>
  <si>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</si>
  <si>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</si>
  <si>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</si>
  <si>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</si>
  <si>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</si>
  <si>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</si>
  <si>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</si>
  <si>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</si>
  <si>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</si>
  <si>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</si>
  <si>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 xml:space="preserve">Reduction in County Council contribution to City Centre Management from £45k to £25k (see above) </t>
  </si>
  <si>
    <t xml:space="preserve">West End partnership no longer in 13/14 able to fund equivalent of a post in Planning Policy working on West End and other Major Projects. (see phased restructure above) </t>
  </si>
  <si>
    <t xml:space="preserve">Equivalent of 1.5 posts in Planning Policy no longer funded by the base budget. (See phased restructure above) </t>
  </si>
  <si>
    <t>Total City Development Savings</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</si>
  <si>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</si>
  <si>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</si>
  <si>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Base budget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</si>
  <si>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</si>
  <si>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</si>
  <si>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</si>
  <si>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</si>
  <si>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</si>
  <si>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</si>
  <si>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</si>
  <si>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</si>
  <si>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</si>
  <si>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</si>
  <si>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</si>
  <si>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 xml:space="preserve">Budget Adjustment - Re:- Fuel Poverty: Represents a saving taken against a temporary budget in error 2011-12 </t>
  </si>
  <si>
    <t>HMO Prime Pumping and recovery</t>
  </si>
  <si>
    <t>Total Environmental Development Savings</t>
  </si>
  <si>
    <t>Community Housing and Development</t>
  </si>
  <si>
    <t>C&amp;N Team</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</si>
  <si>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</si>
  <si>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</si>
  <si>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</si>
  <si>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</si>
  <si>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</si>
  <si>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</si>
  <si>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</si>
  <si>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</si>
  <si>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</si>
  <si>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</si>
  <si>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</si>
  <si>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</si>
  <si>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</si>
  <si>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</si>
  <si>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</si>
  <si>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</si>
  <si>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</si>
  <si>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</si>
  <si>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</si>
  <si>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</si>
  <si>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</si>
  <si>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</si>
  <si>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</si>
  <si>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Youth Activities and East Oxford / Littlemore</t>
  </si>
  <si>
    <t>Total Community Housing and Development Savings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</si>
  <si>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</si>
  <si>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</si>
  <si>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</si>
  <si>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</si>
  <si>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</si>
  <si>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</si>
  <si>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</si>
  <si>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</si>
  <si>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</si>
  <si>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</si>
  <si>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</si>
  <si>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</si>
  <si>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</si>
  <si>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</si>
  <si>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</si>
  <si>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</si>
  <si>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</si>
  <si>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</si>
  <si>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</si>
  <si>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</si>
  <si>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</si>
  <si>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</si>
  <si>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</si>
  <si>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</si>
  <si>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</si>
  <si>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</si>
  <si>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</si>
  <si>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</si>
  <si>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Loss of income from disposal of Cemetery Lodge</t>
  </si>
  <si>
    <t>Loss of income from disposal of South Park Bungalow</t>
  </si>
  <si>
    <t>Total Corporate Assets Savings</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</si>
  <si>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</si>
  <si>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</si>
  <si>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</si>
  <si>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</si>
  <si>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</si>
  <si>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</si>
  <si>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</si>
  <si>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</si>
  <si>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</si>
  <si>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Project management of Local Council Tax Benefit Scheme</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</si>
  <si>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</si>
  <si>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</si>
  <si>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</si>
  <si>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</si>
  <si>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</si>
  <si>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</si>
  <si>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</si>
  <si>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</si>
  <si>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</si>
  <si>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</si>
  <si>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</si>
  <si>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</si>
  <si>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</si>
  <si>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</si>
  <si>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</si>
  <si>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</si>
  <si>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</si>
  <si>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</si>
  <si>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</si>
  <si>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</si>
  <si>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</si>
  <si>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</si>
  <si>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</si>
  <si>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</si>
  <si>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</si>
  <si>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</si>
  <si>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</si>
  <si>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</si>
  <si>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</si>
  <si>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</si>
  <si>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</si>
  <si>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Leisure Competition Pool</t>
  </si>
  <si>
    <t>Total City Leisure Savings</t>
  </si>
  <si>
    <t>Action:</t>
  </si>
  <si>
    <t>IB - highlighted yellow above</t>
  </si>
  <si>
    <t xml:space="preserve">Explanation of reduction of contract fee RPIx Calc </t>
  </si>
  <si>
    <t xml:space="preserve">Explanation RPIx Calc </t>
  </si>
  <si>
    <t>Additional Savings to be identified</t>
  </si>
  <si>
    <t>Notes:</t>
  </si>
  <si>
    <t>PS Suggested Fusion identifying savings separately 15/16 16/17</t>
  </si>
  <si>
    <t>NK Suggested change in pricing structure.</t>
  </si>
  <si>
    <t>Direct Services</t>
  </si>
  <si>
    <t>Building Services</t>
  </si>
  <si>
    <t>Materials 5% in 2012/13 and 2% per annum thereafter</t>
  </si>
  <si>
    <t>Motor Transport</t>
  </si>
  <si>
    <t>Off Street Parking</t>
  </si>
  <si>
    <t>Harcourt House - Alternative to St Clements Street Parking</t>
  </si>
  <si>
    <t>Waste and Recycling Domestic</t>
  </si>
  <si>
    <t>2012/13 shows 30k surplus brought forward from 2011/12 together with 5% on going increase in charges</t>
  </si>
  <si>
    <t>Waste and Recycling Trade</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</si>
  <si>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</si>
  <si>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</si>
  <si>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</si>
  <si>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</si>
  <si>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</si>
  <si>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</si>
  <si>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Olympics</t>
  </si>
  <si>
    <t>Cumulative</t>
  </si>
  <si>
    <t>FTE Impact</t>
  </si>
  <si>
    <t>VR</t>
  </si>
  <si>
    <t>How FTE Reduction made</t>
  </si>
  <si>
    <t>Not Extend Fixed Term contract - No VR</t>
  </si>
  <si>
    <t>Remove Vacant post</t>
  </si>
  <si>
    <t>High Risk Fees and Charges</t>
  </si>
  <si>
    <t>Medium Risk Fees and Charges</t>
  </si>
  <si>
    <t>Low Risk Fees and Charges</t>
  </si>
  <si>
    <t>High Risk Service Reductions</t>
  </si>
  <si>
    <t>Medium Risk Service Reductions</t>
  </si>
  <si>
    <t>Low Risk Service Reductions</t>
  </si>
  <si>
    <t>High Risk Efficiencies</t>
  </si>
  <si>
    <t>Medium Risk Efficiencies</t>
  </si>
  <si>
    <t>Low Risk Efficiencies</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</si>
  <si>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</si>
  <si>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</si>
  <si>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</si>
  <si>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</si>
  <si>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</si>
  <si>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</si>
  <si>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</si>
  <si>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</si>
  <si>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</si>
  <si>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</si>
  <si>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</si>
  <si>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</si>
  <si>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</si>
  <si>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</si>
  <si>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</si>
  <si>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</si>
  <si>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</si>
  <si>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</si>
  <si>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</si>
  <si>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</si>
  <si>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</si>
  <si>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</si>
  <si>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</si>
  <si>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</si>
  <si>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</si>
  <si>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Poster Boards - this is driven by an invest to save bid (proposal 10)</t>
  </si>
  <si>
    <t>Seek partnership funding for cross boundary partnership working</t>
  </si>
  <si>
    <t>City Poet - Funded for 1 year will seek sponsorship in future years</t>
  </si>
  <si>
    <t>Poster Boards - this is driving income from poster boards - (proposal 5)</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</si>
  <si>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</si>
  <si>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</si>
  <si>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</si>
  <si>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</si>
  <si>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Implementation of Customer Service Excellence for Customer Contact - (Saving in proposal 6)</t>
  </si>
  <si>
    <t>Implementation of e-capture services (Saving in line 5)</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</si>
  <si>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</si>
  <si>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</si>
  <si>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Reduce the number of users as the charge is based on number of PC's</t>
  </si>
  <si>
    <t>New Savings Proposed</t>
  </si>
  <si>
    <t>City Regeneration</t>
  </si>
  <si>
    <t>Finance and Efficiency</t>
  </si>
  <si>
    <t>Total Direct Services Savings</t>
  </si>
  <si>
    <t>Charges for bulky household collections, proposal to charge £10 for three items (one visit) assuming a 15% customer resistance and a continued free service for those in receipt of benefit</t>
  </si>
  <si>
    <t>Removal of charges between 6.30pm - 5am at Park &amp; Rides</t>
  </si>
  <si>
    <t>Waste &amp; Recycling</t>
  </si>
  <si>
    <t>Impact of legislative changes for Agency Staff</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</si>
  <si>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</si>
  <si>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</si>
  <si>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</si>
  <si>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</si>
  <si>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</si>
  <si>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</si>
  <si>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</si>
  <si>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</si>
  <si>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 xml:space="preserve">Research income generating ideas: i.e. Working in Partnership with other Oxfordshire Authorities and potentially the private sector whereby the service is able to share planning expertise. (reverse out of budget given in 11/12) </t>
  </si>
  <si>
    <t>*</t>
  </si>
  <si>
    <t>Note that proposals 8,9 and 10 relate to the income streams proposed to meet the cost of city centre management £75k, this funding is expected to end in 2015-16</t>
  </si>
  <si>
    <t>**</t>
  </si>
  <si>
    <t>Note that proposal 12 relates to the saving made from delivering city centre management in a different way (after the removal of funding from proposals 8,9 and 10)</t>
  </si>
  <si>
    <t>***</t>
  </si>
  <si>
    <t>Note proposal 17 represents the entire county contribution towards city centre management being removed, this is then replaced with a £25k contribution in proposal 8</t>
  </si>
  <si>
    <t>Reconfigure ED out of hours service to new noise only service (peak hours 2300 - 0400 hours)</t>
  </si>
  <si>
    <t>Environmental Program, cease non statutory work on contaminated land and air quality</t>
  </si>
  <si>
    <t>Increase fees from sports bookings</t>
  </si>
  <si>
    <t>Purchase automatic locking gates in Botley cemetery</t>
  </si>
  <si>
    <t>Stop locking gates manually in cemeteries. Part-year saving from Botley, and full-year effect of savings from no longer locking gates at Wolvercote.</t>
  </si>
  <si>
    <t>Increased community management of facilities e.g. bowls greens and pavilions.</t>
  </si>
  <si>
    <t>Install automatic locking gates at Headington cemetery</t>
  </si>
  <si>
    <t>Install automatic locking gates at Rose Hill cemetery</t>
  </si>
  <si>
    <t>Recover the cost of Contractual Inflation</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</si>
  <si>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</si>
  <si>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</si>
  <si>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This saving relates to potential future efficencies arising from the roll-out of modern.gov which is the electronic committee management system purchased and installed in 11/12.</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</si>
  <si>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</si>
  <si>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</si>
  <si>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</si>
  <si>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</si>
  <si>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</si>
  <si>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</si>
  <si>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</si>
  <si>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</si>
  <si>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</si>
  <si>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</si>
  <si>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</si>
  <si>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</si>
  <si>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</si>
  <si>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</si>
  <si>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Stronger Enforcement in the private rental sector</t>
  </si>
  <si>
    <t>Green deal pilot scheme</t>
  </si>
  <si>
    <t>Educational Attainment</t>
  </si>
  <si>
    <t>Conversion of remaining Council flat sites to fortnightly collections, with recycling and improved bin stores</t>
  </si>
  <si>
    <t>Additional equipment to clear snow from footways</t>
  </si>
  <si>
    <t>Football Pitches</t>
  </si>
  <si>
    <t>Restoration of free swimming for Under 17's</t>
  </si>
  <si>
    <t xml:space="preserve">Leisure/Schools partnership activties </t>
  </si>
  <si>
    <t>Low Carbon Oxford</t>
  </si>
  <si>
    <t>Apprenticships</t>
  </si>
  <si>
    <t>Living Wage</t>
  </si>
  <si>
    <t>Work with Ground Works</t>
  </si>
  <si>
    <t>Locking of Florence Park Gates</t>
  </si>
  <si>
    <t>Additional Hours for litter picking and maintainence</t>
  </si>
  <si>
    <t>Cowley Marsh Tennis nets</t>
  </si>
  <si>
    <t>Cowley Marsh Cricket Cage</t>
  </si>
  <si>
    <t>Cleaner Greener area based door to door campaign</t>
  </si>
  <si>
    <t>Proactive night time noisy party patrol</t>
  </si>
  <si>
    <t>City Councils contribution to PCSO's reduced in light of additional funding from other partners and consideration of service requirements</t>
  </si>
  <si>
    <t>Elderly persons support grant</t>
  </si>
  <si>
    <t>Legal Aid - Welfare Benefit</t>
  </si>
  <si>
    <t>Review the management of Horspath Sports Park</t>
  </si>
  <si>
    <t>Review of Policy delivery</t>
  </si>
  <si>
    <t>New Investment</t>
  </si>
  <si>
    <t>Total New Investment</t>
  </si>
  <si>
    <t>New Investement</t>
  </si>
  <si>
    <t>Total New Invetsment</t>
  </si>
  <si>
    <t>Appendix 3</t>
  </si>
  <si>
    <t>Efficiency savings due to successful channel shift to self-service options</t>
  </si>
  <si>
    <t>CRM Role out funding £70k of funding in 2011-12, service needs £40k from 13-14 onwards</t>
  </si>
  <si>
    <t>Efficiency savings due to successful implementation of Customer Service Excellence Standard</t>
  </si>
  <si>
    <t>Additional efficiency and service delivery changes</t>
  </si>
  <si>
    <t>Oxfordshire County Council to pick up the provision from Dial-a-ride services</t>
  </si>
  <si>
    <t>A charge of £25 for third and subsequent visits to prevent abuse of the system</t>
  </si>
  <si>
    <t>New Low emission vehicle in city centre fro the removal of litter bin waste bags</t>
  </si>
  <si>
    <t>Homeshare: Discuss potential for scheme with Age UK</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</si>
  <si>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</si>
  <si>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</si>
  <si>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Oxford Cycle City</t>
  </si>
  <si>
    <t>Youth Activities</t>
  </si>
  <si>
    <t>Cricket Festival</t>
  </si>
  <si>
    <t>New pathway from ground floor of Westgate car park to street allowing easy access and egress</t>
  </si>
  <si>
    <t>Proactive riverbank enforcement - To prevent illegal mooring</t>
  </si>
  <si>
    <t>Councillor social inclusion initiatives</t>
  </si>
  <si>
    <t>Communities And Neighbourhoods</t>
  </si>
  <si>
    <t>General Fund Budget Proposals 
2012-13 to 2015-16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</si>
</sst>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s>
  <fonts count="35">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dotted"/>
      <top/>
      <bottom style="dotted"/>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0">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168" fontId="3" fillId="24" borderId="10" xfId="0" applyNumberFormat="1" applyFont="1" applyFill="1" applyBorder="1" applyAlignment="1">
      <alignment horizontal="righ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15" xfId="0" applyFill="1" applyBorder="1" applyAlignment="1">
      <alignment horizontal="lef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168" fontId="3" fillId="24" borderId="16" xfId="0" applyNumberFormat="1" applyFon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7"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13" xfId="0" applyFont="1" applyFill="1" applyBorder="1" applyAlignment="1">
      <alignment vertical="top" wrapText="1"/>
    </xf>
    <xf numFmtId="0" fontId="3" fillId="24" borderId="0" xfId="0" applyFont="1" applyFill="1" applyBorder="1" applyAlignment="1">
      <alignment vertical="top" wrapText="1"/>
    </xf>
    <xf numFmtId="168" fontId="0" fillId="0" borderId="13" xfId="0" applyNumberFormat="1" applyFill="1" applyBorder="1" applyAlignment="1">
      <alignment horizontal="right" vertical="top"/>
    </xf>
    <xf numFmtId="168" fontId="0" fillId="24" borderId="0" xfId="0" applyNumberFormat="1" applyFill="1" applyAlignment="1">
      <alignment horizontal="center" vertical="top"/>
    </xf>
    <xf numFmtId="0" fontId="0" fillId="24" borderId="18" xfId="0" applyFill="1" applyBorder="1" applyAlignment="1">
      <alignment vertical="top"/>
    </xf>
    <xf numFmtId="168" fontId="0" fillId="24" borderId="17"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0" borderId="19" xfId="0" applyNumberFormat="1" applyFill="1" applyBorder="1" applyAlignment="1">
      <alignment horizontal="right" vertical="top"/>
    </xf>
    <xf numFmtId="168" fontId="0" fillId="4" borderId="19" xfId="0" applyNumberFormat="1" applyFill="1" applyBorder="1" applyAlignment="1">
      <alignment horizontal="right" vertical="top"/>
    </xf>
    <xf numFmtId="168" fontId="0" fillId="4" borderId="20" xfId="0" applyNumberFormat="1" applyFill="1" applyBorder="1" applyAlignment="1">
      <alignment horizontal="right" vertical="top"/>
    </xf>
    <xf numFmtId="168" fontId="0" fillId="24" borderId="20"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7"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ont="1" applyFill="1" applyBorder="1" applyAlignment="1">
      <alignment horizontal="left" vertical="top" wrapText="1"/>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20" xfId="0" applyNumberFormat="1" applyFont="1" applyFill="1" applyBorder="1" applyAlignment="1">
      <alignment horizontal="right" vertical="top"/>
    </xf>
    <xf numFmtId="168" fontId="0" fillId="4" borderId="20" xfId="0" applyNumberFormat="1" applyFont="1" applyFill="1" applyBorder="1" applyAlignment="1">
      <alignment horizontal="right" vertical="top"/>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21" xfId="0" applyFill="1" applyBorder="1" applyAlignment="1">
      <alignment vertical="top" wrapText="1"/>
    </xf>
    <xf numFmtId="164" fontId="0" fillId="24" borderId="17" xfId="0" applyNumberFormat="1" applyFill="1" applyBorder="1" applyAlignment="1">
      <alignment horizontal="center" vertical="top"/>
    </xf>
    <xf numFmtId="168" fontId="3" fillId="0" borderId="12" xfId="0" applyNumberFormat="1" applyFont="1" applyFill="1" applyBorder="1" applyAlignment="1">
      <alignment horizontal="right" vertical="top"/>
    </xf>
    <xf numFmtId="0" fontId="0" fillId="0" borderId="10" xfId="0" applyBorder="1" applyAlignment="1">
      <alignment horizontal="left" vertical="top" wrapText="1"/>
    </xf>
    <xf numFmtId="0" fontId="0" fillId="24" borderId="22"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7" xfId="0" applyFill="1" applyBorder="1" applyAlignment="1">
      <alignment horizontal="center" vertical="top"/>
    </xf>
    <xf numFmtId="0" fontId="0" fillId="0" borderId="17" xfId="0" applyFill="1" applyBorder="1" applyAlignment="1">
      <alignment horizontal="center" vertical="top"/>
    </xf>
    <xf numFmtId="168" fontId="0" fillId="0" borderId="10" xfId="0" applyNumberFormat="1" applyFill="1" applyBorder="1" applyAlignment="1">
      <alignment horizontal="left" vertical="top"/>
    </xf>
    <xf numFmtId="168" fontId="0" fillId="4" borderId="20" xfId="0" applyNumberFormat="1" applyFill="1" applyBorder="1" applyAlignment="1">
      <alignment horizontal="right" vertical="top" wrapText="1"/>
    </xf>
    <xf numFmtId="168" fontId="0" fillId="24" borderId="20" xfId="0" applyNumberFormat="1" applyFill="1" applyBorder="1" applyAlignment="1">
      <alignment horizontal="right" vertical="top" wrapText="1"/>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horizontal="center" vertical="top" wrapText="1"/>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3" xfId="0" applyNumberFormat="1" applyFill="1" applyBorder="1" applyAlignment="1">
      <alignment horizontal="right" vertical="center"/>
    </xf>
    <xf numFmtId="164" fontId="0" fillId="24" borderId="10" xfId="0" applyNumberFormat="1" applyFill="1" applyBorder="1" applyAlignment="1">
      <alignment horizontal="right" vertical="center"/>
    </xf>
    <xf numFmtId="0" fontId="0" fillId="24" borderId="0" xfId="0" applyFill="1" applyBorder="1" applyAlignment="1">
      <alignment vertical="center"/>
    </xf>
    <xf numFmtId="0" fontId="0" fillId="24" borderId="0" xfId="0" applyFont="1" applyFill="1" applyBorder="1" applyAlignment="1">
      <alignment horizontal="center"/>
    </xf>
    <xf numFmtId="164" fontId="3" fillId="24" borderId="12" xfId="0" applyNumberFormat="1" applyFont="1" applyFill="1" applyBorder="1" applyAlignment="1">
      <alignment horizontal="right" vertical="top"/>
    </xf>
    <xf numFmtId="164" fontId="0" fillId="24" borderId="23"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166" fontId="0" fillId="24" borderId="0" xfId="0" applyNumberFormat="1" applyFill="1" applyAlignment="1">
      <alignment horizontal="right" vertical="top" wrapText="1"/>
    </xf>
    <xf numFmtId="2" fontId="0" fillId="24" borderId="0" xfId="0" applyNumberFormat="1" applyFill="1" applyAlignment="1">
      <alignment horizontal="right" vertical="top"/>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3"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4" fontId="0" fillId="24" borderId="0" xfId="0" applyNumberFormat="1" applyFont="1" applyFill="1" applyBorder="1" applyAlignment="1">
      <alignment horizontal="right" vertical="top"/>
    </xf>
    <xf numFmtId="164" fontId="0" fillId="24" borderId="13" xfId="0" applyNumberFormat="1" applyFont="1" applyFill="1" applyBorder="1" applyAlignment="1">
      <alignment horizontal="right" vertical="top"/>
    </xf>
    <xf numFmtId="2" fontId="0" fillId="24" borderId="0" xfId="0" applyNumberFormat="1" applyFont="1" applyFill="1" applyAlignment="1">
      <alignment vertical="top"/>
    </xf>
    <xf numFmtId="164" fontId="0" fillId="24" borderId="0" xfId="0" applyNumberFormat="1" applyFill="1" applyBorder="1" applyAlignment="1">
      <alignment vertical="top"/>
    </xf>
    <xf numFmtId="167" fontId="0" fillId="24" borderId="0" xfId="0" applyNumberFormat="1" applyFill="1" applyAlignment="1">
      <alignment vertical="top"/>
    </xf>
    <xf numFmtId="0" fontId="2" fillId="24" borderId="0" xfId="0" applyFont="1" applyFill="1" applyAlignment="1">
      <alignment horizontal="left" vertical="center"/>
    </xf>
    <xf numFmtId="2" fontId="3" fillId="24" borderId="0" xfId="0" applyNumberFormat="1" applyFont="1" applyFill="1" applyAlignment="1">
      <alignment/>
    </xf>
    <xf numFmtId="0" fontId="0" fillId="24" borderId="13" xfId="0" applyFill="1" applyBorder="1" applyAlignment="1">
      <alignment vertical="top"/>
    </xf>
    <xf numFmtId="164" fontId="0" fillId="24" borderId="0" xfId="0" applyNumberFormat="1" applyFill="1" applyBorder="1" applyAlignment="1">
      <alignment horizontal="right" textRotation="90"/>
    </xf>
    <xf numFmtId="164" fontId="0" fillId="24" borderId="13" xfId="0" applyNumberFormat="1" applyFill="1" applyBorder="1" applyAlignment="1">
      <alignment horizontal="right" textRotation="90"/>
    </xf>
    <xf numFmtId="2" fontId="0" fillId="24" borderId="0" xfId="0" applyNumberFormat="1" applyFill="1" applyAlignment="1">
      <alignment vertical="top"/>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0" fontId="3" fillId="24" borderId="0" xfId="0" applyFont="1" applyFill="1" applyBorder="1" applyAlignment="1">
      <alignment horizontal="right" vertical="top" wrapText="1"/>
    </xf>
    <xf numFmtId="168" fontId="3" fillId="24" borderId="22"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wrapText="1"/>
    </xf>
    <xf numFmtId="168" fontId="3" fillId="24" borderId="0" xfId="0" applyNumberFormat="1" applyFont="1" applyFill="1" applyBorder="1" applyAlignment="1">
      <alignment vertical="top"/>
    </xf>
    <xf numFmtId="168" fontId="3" fillId="0" borderId="0" xfId="0" applyNumberFormat="1" applyFont="1" applyFill="1" applyBorder="1" applyAlignment="1">
      <alignment horizontal="righ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18"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3"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3"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3" xfId="0" applyNumberFormat="1" applyFill="1" applyBorder="1" applyAlignment="1">
      <alignment horizontal="right" vertical="top"/>
    </xf>
    <xf numFmtId="164" fontId="3" fillId="24" borderId="24"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3" xfId="0" applyNumberFormat="1" applyFont="1" applyFill="1" applyBorder="1" applyAlignment="1">
      <alignment horizontal="right" vertical="top"/>
    </xf>
    <xf numFmtId="0" fontId="0" fillId="0" borderId="10" xfId="0" applyFill="1" applyBorder="1" applyAlignment="1">
      <alignment horizontal="left" vertical="top" wrapText="1"/>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3"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3" xfId="0" applyNumberFormat="1" applyFont="1" applyFill="1" applyBorder="1" applyAlignment="1">
      <alignment horizontal="right" vertical="top"/>
    </xf>
    <xf numFmtId="168" fontId="0" fillId="20" borderId="23" xfId="0" applyNumberFormat="1" applyFill="1" applyBorder="1" applyAlignment="1">
      <alignment horizontal="right" vertical="top"/>
    </xf>
    <xf numFmtId="168" fontId="0" fillId="0" borderId="23"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3"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0" fillId="0" borderId="17" xfId="0" applyFill="1" applyBorder="1" applyAlignment="1">
      <alignment vertical="top" wrapText="1"/>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18"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1">
      <pane xSplit="2" topLeftCell="C1" activePane="topRight" state="frozen"/>
      <selection pane="topLeft" activeCell="BB17" sqref="BB17"/>
      <selection pane="topRight" activeCell="AH71" sqref="AH71"/>
    </sheetView>
  </sheetViews>
  <sheetFormatPr defaultColWidth="9.140625" defaultRowHeight="12.75"/>
  <cols>
    <col min="1" max="1" width="9.140625" style="136" customWidth="1"/>
    <col min="2" max="2" width="24.28125" style="136" customWidth="1"/>
    <col min="3" max="4" width="11.140625" style="136" bestFit="1" customWidth="1"/>
    <col min="5" max="5" width="11.28125" style="136" bestFit="1" customWidth="1"/>
    <col min="6" max="6" width="11.00390625" style="136" bestFit="1" customWidth="1"/>
    <col min="7" max="7" width="11.00390625" style="136" hidden="1" customWidth="1"/>
    <col min="8" max="8" width="11.28125" style="190" customWidth="1"/>
    <col min="9" max="9" width="1.8515625" style="136" customWidth="1"/>
    <col min="10" max="10" width="10.00390625" style="136" hidden="1" customWidth="1"/>
    <col min="11" max="11" width="11.28125" style="136" hidden="1" customWidth="1"/>
    <col min="12" max="12" width="10.7109375" style="136" hidden="1" customWidth="1"/>
    <col min="13" max="13" width="8.7109375" style="136" hidden="1" customWidth="1"/>
    <col min="14" max="14" width="8.8515625" style="136" hidden="1" customWidth="1"/>
    <col min="15" max="15" width="11.28125" style="136" hidden="1" customWidth="1"/>
    <col min="16" max="16" width="1.8515625" style="136" hidden="1" customWidth="1"/>
    <col min="17" max="18" width="8.7109375" style="136" hidden="1" customWidth="1"/>
    <col min="19" max="21" width="8.57421875" style="136" hidden="1" customWidth="1"/>
    <col min="22" max="22" width="11.28125" style="136" hidden="1" customWidth="1"/>
    <col min="23" max="23" width="1.8515625" style="136" hidden="1" customWidth="1"/>
    <col min="24" max="29" width="8.8515625" style="136" hidden="1" customWidth="1"/>
    <col min="30" max="30" width="16.7109375" style="136" hidden="1" customWidth="1"/>
    <col min="31" max="32" width="10.57421875" style="136" bestFit="1" customWidth="1"/>
    <col min="33" max="34" width="10.421875" style="136" bestFit="1" customWidth="1"/>
    <col min="35" max="35" width="10.421875" style="136" hidden="1" customWidth="1"/>
    <col min="36" max="36" width="7.7109375" style="136" bestFit="1" customWidth="1"/>
    <col min="37" max="37" width="4.8515625" style="136" bestFit="1" customWidth="1"/>
    <col min="38" max="39" width="10.57421875" style="136" bestFit="1" customWidth="1"/>
    <col min="40" max="41" width="10.421875" style="136" bestFit="1" customWidth="1"/>
    <col min="42" max="42" width="10.421875" style="136" hidden="1" customWidth="1"/>
    <col min="43" max="43" width="8.7109375" style="136" bestFit="1" customWidth="1"/>
    <col min="44" max="44" width="6.28125" style="136" bestFit="1" customWidth="1"/>
    <col min="45" max="46" width="10.57421875" style="136" bestFit="1" customWidth="1"/>
    <col min="47" max="48" width="10.421875" style="136" bestFit="1" customWidth="1"/>
    <col min="49" max="49" width="10.421875" style="136" hidden="1" customWidth="1"/>
    <col min="50" max="50" width="7.7109375" style="136" bestFit="1" customWidth="1"/>
    <col min="51" max="51" width="1.28515625" style="136" customWidth="1"/>
    <col min="52" max="53" width="11.140625" style="136" bestFit="1" customWidth="1"/>
    <col min="54" max="55" width="10.57421875" style="136" bestFit="1" customWidth="1"/>
    <col min="56" max="56" width="10.57421875" style="136" hidden="1" customWidth="1"/>
    <col min="57" max="57" width="11.140625" style="136" bestFit="1" customWidth="1"/>
    <col min="58" max="16384" width="9.140625" style="136" customWidth="1"/>
  </cols>
  <sheetData>
    <row r="2" spans="2:8" ht="12.75">
      <c r="B2" s="282" t="s">
        <v>399</v>
      </c>
      <c r="C2" s="282"/>
      <c r="D2" s="282"/>
      <c r="E2" s="282"/>
      <c r="F2" s="282"/>
      <c r="G2" s="282"/>
      <c r="H2" s="282"/>
    </row>
    <row r="3" spans="2:8" ht="12.75">
      <c r="B3" s="282"/>
      <c r="C3" s="282"/>
      <c r="D3" s="282"/>
      <c r="E3" s="282"/>
      <c r="F3" s="282"/>
      <c r="G3" s="282"/>
      <c r="H3" s="282"/>
    </row>
    <row r="4" spans="3:57" ht="18">
      <c r="C4" s="283" t="s">
        <v>97</v>
      </c>
      <c r="D4" s="283"/>
      <c r="E4" s="283"/>
      <c r="F4" s="283"/>
      <c r="G4" s="280"/>
      <c r="H4" s="177"/>
      <c r="AD4" s="177"/>
      <c r="AE4" s="284" t="s">
        <v>281</v>
      </c>
      <c r="AF4" s="284"/>
      <c r="AG4" s="284"/>
      <c r="AH4" s="284"/>
      <c r="AI4" s="177"/>
      <c r="AJ4" s="177"/>
      <c r="AL4" s="284" t="s">
        <v>108</v>
      </c>
      <c r="AM4" s="284"/>
      <c r="AN4" s="284"/>
      <c r="AO4" s="284"/>
      <c r="AP4" s="177"/>
      <c r="AQ4" s="177"/>
      <c r="AS4" s="284" t="s">
        <v>110</v>
      </c>
      <c r="AT4" s="284"/>
      <c r="AU4" s="284"/>
      <c r="AV4" s="284"/>
      <c r="AW4" s="177"/>
      <c r="AX4" s="177"/>
      <c r="AZ4" s="284" t="s">
        <v>96</v>
      </c>
      <c r="BA4" s="284"/>
      <c r="BB4" s="284"/>
      <c r="BC4" s="284"/>
      <c r="BD4" s="177"/>
      <c r="BE4" s="177"/>
    </row>
    <row r="5" spans="3:57" s="137" customFormat="1" ht="12.75">
      <c r="C5" s="138" t="s">
        <v>117</v>
      </c>
      <c r="D5" s="138" t="s">
        <v>118</v>
      </c>
      <c r="E5" s="138" t="s">
        <v>123</v>
      </c>
      <c r="F5" s="138" t="s">
        <v>119</v>
      </c>
      <c r="G5" s="138"/>
      <c r="H5" s="138" t="s">
        <v>96</v>
      </c>
      <c r="I5" s="138"/>
      <c r="P5" s="138"/>
      <c r="W5" s="138"/>
      <c r="AD5" s="138"/>
      <c r="AE5" s="138" t="s">
        <v>117</v>
      </c>
      <c r="AF5" s="138" t="s">
        <v>118</v>
      </c>
      <c r="AG5" s="138" t="s">
        <v>123</v>
      </c>
      <c r="AH5" s="138" t="s">
        <v>119</v>
      </c>
      <c r="AI5" s="138"/>
      <c r="AJ5" s="138" t="s">
        <v>96</v>
      </c>
      <c r="AK5" s="138"/>
      <c r="AL5" s="138" t="s">
        <v>117</v>
      </c>
      <c r="AM5" s="138" t="s">
        <v>118</v>
      </c>
      <c r="AN5" s="138" t="s">
        <v>123</v>
      </c>
      <c r="AO5" s="138" t="s">
        <v>119</v>
      </c>
      <c r="AP5" s="138"/>
      <c r="AQ5" s="138" t="s">
        <v>96</v>
      </c>
      <c r="AR5" s="138"/>
      <c r="AS5" s="138" t="s">
        <v>117</v>
      </c>
      <c r="AT5" s="138" t="s">
        <v>118</v>
      </c>
      <c r="AU5" s="138" t="s">
        <v>123</v>
      </c>
      <c r="AV5" s="138" t="s">
        <v>119</v>
      </c>
      <c r="AW5" s="138"/>
      <c r="AX5" s="138" t="s">
        <v>96</v>
      </c>
      <c r="AY5" s="138"/>
      <c r="AZ5" s="138" t="s">
        <v>117</v>
      </c>
      <c r="BA5" s="138" t="s">
        <v>118</v>
      </c>
      <c r="BB5" s="138" t="s">
        <v>123</v>
      </c>
      <c r="BC5" s="138" t="s">
        <v>119</v>
      </c>
      <c r="BD5" s="138"/>
      <c r="BE5" s="138" t="s">
        <v>96</v>
      </c>
    </row>
    <row r="6" spans="2:57" ht="12.75">
      <c r="B6" s="136" t="s">
        <v>146</v>
      </c>
      <c r="C6" s="134">
        <f>+'City Dev'!F18</f>
        <v>-191</v>
      </c>
      <c r="D6" s="134">
        <f>+'City Dev'!G18</f>
        <v>-90</v>
      </c>
      <c r="E6" s="134">
        <f>+'City Dev'!H18</f>
        <v>95</v>
      </c>
      <c r="F6" s="134">
        <f>+'City Dev'!I18</f>
        <v>69.463</v>
      </c>
      <c r="G6" s="134"/>
      <c r="H6" s="189">
        <f>+SUM(C6:F6)</f>
        <v>-116.537</v>
      </c>
      <c r="I6" s="134"/>
      <c r="P6" s="134"/>
      <c r="W6" s="134"/>
      <c r="AD6" s="134"/>
      <c r="AE6" s="134"/>
      <c r="AF6" s="134"/>
      <c r="AG6" s="134"/>
      <c r="AH6" s="134"/>
      <c r="AI6" s="134"/>
      <c r="AJ6" s="134">
        <f>+SUM(AE6:AH6)</f>
        <v>0</v>
      </c>
      <c r="AK6" s="134"/>
      <c r="AL6" s="134">
        <f>+'City Dev'!F46</f>
        <v>-10</v>
      </c>
      <c r="AM6" s="134">
        <f>+'City Dev'!G46</f>
        <v>0</v>
      </c>
      <c r="AN6" s="134">
        <f>+'City Dev'!H46</f>
        <v>0</v>
      </c>
      <c r="AO6" s="134">
        <f>+'City Dev'!I46</f>
        <v>0</v>
      </c>
      <c r="AP6" s="134"/>
      <c r="AQ6" s="134">
        <f>+SUM(AL6:AO6)</f>
        <v>-10</v>
      </c>
      <c r="AR6" s="134"/>
      <c r="AS6" s="134">
        <f>+'City Dev'!F52</f>
        <v>95</v>
      </c>
      <c r="AT6" s="134">
        <f>+'City Dev'!G52</f>
        <v>40</v>
      </c>
      <c r="AU6" s="134">
        <f>+'City Dev'!H52</f>
        <v>0</v>
      </c>
      <c r="AV6" s="134">
        <f>+'City Dev'!I52</f>
        <v>0</v>
      </c>
      <c r="AW6" s="134"/>
      <c r="AX6" s="134">
        <f>+SUM(AS6:AV6)</f>
        <v>135</v>
      </c>
      <c r="AY6" s="134"/>
      <c r="AZ6" s="134">
        <f>+C6+AE6+AL6+AS6+C48+C90+AE48</f>
        <v>-127</v>
      </c>
      <c r="BA6" s="134">
        <f aca="true" t="shared" si="0" ref="BA6:BD8">+D6+AF6+AM6+AT6+D48+D90+AF48</f>
        <v>-121</v>
      </c>
      <c r="BB6" s="134">
        <f t="shared" si="0"/>
        <v>-38</v>
      </c>
      <c r="BC6" s="134">
        <f t="shared" si="0"/>
        <v>-16.537000000000006</v>
      </c>
      <c r="BD6" s="134">
        <f t="shared" si="0"/>
        <v>0</v>
      </c>
      <c r="BE6" s="134">
        <f>+SUM(AZ6:BC6)</f>
        <v>-302.53700000000003</v>
      </c>
    </row>
    <row r="7" spans="2:57" ht="12.75">
      <c r="B7" s="136" t="s">
        <v>212</v>
      </c>
      <c r="C7" s="134">
        <f>+'Corp Assets'!F12</f>
        <v>-50</v>
      </c>
      <c r="D7" s="134">
        <f>+'Corp Assets'!G12</f>
        <v>-77</v>
      </c>
      <c r="E7" s="134">
        <f>+'Corp Assets'!H12</f>
        <v>-12</v>
      </c>
      <c r="F7" s="134">
        <f>+'Corp Assets'!I12</f>
        <v>-200</v>
      </c>
      <c r="G7" s="134"/>
      <c r="H7" s="189">
        <f>+SUM(C7:F7)</f>
        <v>-339</v>
      </c>
      <c r="I7" s="134"/>
      <c r="P7" s="134"/>
      <c r="W7" s="134"/>
      <c r="AD7" s="134"/>
      <c r="AE7" s="134"/>
      <c r="AF7" s="134"/>
      <c r="AG7" s="134"/>
      <c r="AH7" s="134"/>
      <c r="AI7" s="134"/>
      <c r="AJ7" s="134">
        <f>+SUM(AE7:AH7)</f>
        <v>0</v>
      </c>
      <c r="AK7" s="134"/>
      <c r="AL7" s="134"/>
      <c r="AM7" s="134"/>
      <c r="AN7" s="134"/>
      <c r="AO7" s="134"/>
      <c r="AP7" s="134"/>
      <c r="AQ7" s="134">
        <f>+SUM(AL7:AO7)</f>
        <v>0</v>
      </c>
      <c r="AR7" s="134"/>
      <c r="AS7" s="134">
        <f>+'Corp Assets'!F49</f>
        <v>7</v>
      </c>
      <c r="AT7" s="134">
        <f>+'Corp Assets'!G49</f>
        <v>0</v>
      </c>
      <c r="AU7" s="134">
        <f>+'Corp Assets'!H49</f>
        <v>0</v>
      </c>
      <c r="AV7" s="134">
        <f>+'Corp Assets'!I49</f>
        <v>0</v>
      </c>
      <c r="AW7" s="134"/>
      <c r="AX7" s="134">
        <f>+SUM(AS7:AV7)</f>
        <v>7</v>
      </c>
      <c r="AY7" s="134"/>
      <c r="AZ7" s="134">
        <f>+C7+AE7+AL7+AS7+C49+C91+AE49</f>
        <v>-463.1</v>
      </c>
      <c r="BA7" s="134">
        <f aca="true" t="shared" si="1" ref="BA7:BC8">+D7+AF7+AM7+AT7+D49+D91+AF49</f>
        <v>-185</v>
      </c>
      <c r="BB7" s="134">
        <f t="shared" si="1"/>
        <v>-107</v>
      </c>
      <c r="BC7" s="134">
        <f t="shared" si="1"/>
        <v>-303</v>
      </c>
      <c r="BD7" s="134">
        <f t="shared" si="0"/>
        <v>0</v>
      </c>
      <c r="BE7" s="134">
        <f>+SUM(AZ7:BC7)</f>
        <v>-1058.1</v>
      </c>
    </row>
    <row r="8" spans="2:57" ht="12.75">
      <c r="B8" s="136" t="s">
        <v>308</v>
      </c>
      <c r="C8" s="134"/>
      <c r="D8" s="134"/>
      <c r="E8" s="134"/>
      <c r="F8" s="134"/>
      <c r="G8" s="134"/>
      <c r="H8" s="189"/>
      <c r="I8" s="134"/>
      <c r="P8" s="134"/>
      <c r="W8" s="134"/>
      <c r="AD8" s="134"/>
      <c r="AE8" s="134"/>
      <c r="AF8" s="134"/>
      <c r="AG8" s="134"/>
      <c r="AH8" s="134"/>
      <c r="AI8" s="134"/>
      <c r="AJ8" s="134">
        <f>+SUM(AE8:AH8)</f>
        <v>0</v>
      </c>
      <c r="AK8" s="134"/>
      <c r="AL8" s="134"/>
      <c r="AM8" s="134"/>
      <c r="AN8" s="134"/>
      <c r="AO8" s="134"/>
      <c r="AP8" s="134"/>
      <c r="AQ8" s="134">
        <f>+SUM(AL8:AO8)</f>
        <v>0</v>
      </c>
      <c r="AR8" s="134"/>
      <c r="AS8" s="134">
        <f>+'C&amp;H'!F41</f>
        <v>15</v>
      </c>
      <c r="AT8" s="134">
        <f>+'C&amp;H'!G41</f>
        <v>0</v>
      </c>
      <c r="AU8" s="134">
        <f>+'C&amp;H'!H41</f>
        <v>0</v>
      </c>
      <c r="AV8" s="134">
        <f>+'C&amp;H'!I41</f>
        <v>0</v>
      </c>
      <c r="AW8" s="134">
        <f>+'C&amp;H'!J41</f>
        <v>0</v>
      </c>
      <c r="AX8" s="134">
        <f>+'C&amp;H'!K41</f>
        <v>0</v>
      </c>
      <c r="AY8" s="134"/>
      <c r="AZ8" s="134">
        <f>+C8+AE8+AL8+AS8+C50+C92+AE50</f>
        <v>156</v>
      </c>
      <c r="BA8" s="134">
        <f t="shared" si="1"/>
        <v>-173</v>
      </c>
      <c r="BB8" s="134">
        <f t="shared" si="1"/>
        <v>-208</v>
      </c>
      <c r="BC8" s="134">
        <f t="shared" si="1"/>
        <v>-19</v>
      </c>
      <c r="BD8" s="134">
        <f t="shared" si="0"/>
        <v>0</v>
      </c>
      <c r="BE8" s="134">
        <f>+SUM(AZ8:BC8)</f>
        <v>-244</v>
      </c>
    </row>
    <row r="9" spans="3:57" ht="13.5" thickBot="1">
      <c r="C9" s="135">
        <f>+SUM(C6:C8)</f>
        <v>-241</v>
      </c>
      <c r="D9" s="135">
        <f>+SUM(D6:D8)</f>
        <v>-167</v>
      </c>
      <c r="E9" s="135">
        <f>+SUM(E6:E8)</f>
        <v>83</v>
      </c>
      <c r="F9" s="135">
        <f>+SUM(F6:F8)</f>
        <v>-130.537</v>
      </c>
      <c r="G9" s="135"/>
      <c r="H9" s="135">
        <f>+SUM(H6:H8)</f>
        <v>-455.53700000000003</v>
      </c>
      <c r="I9" s="134"/>
      <c r="P9" s="134"/>
      <c r="W9" s="134"/>
      <c r="AD9" s="134"/>
      <c r="AE9" s="135">
        <f>+SUM(AE6:AE8)</f>
        <v>0</v>
      </c>
      <c r="AF9" s="135">
        <f>+SUM(AF6:AF8)</f>
        <v>0</v>
      </c>
      <c r="AG9" s="135">
        <f>+SUM(AG6:AG8)</f>
        <v>0</v>
      </c>
      <c r="AH9" s="135">
        <f>+SUM(AH6:AH8)</f>
        <v>0</v>
      </c>
      <c r="AI9" s="135"/>
      <c r="AJ9" s="135">
        <f>+SUM(AJ6:AJ8)</f>
        <v>0</v>
      </c>
      <c r="AK9" s="134"/>
      <c r="AL9" s="135">
        <f>+SUM(AL6:AL8)</f>
        <v>-10</v>
      </c>
      <c r="AM9" s="135">
        <f>+SUM(AM6:AM8)</f>
        <v>0</v>
      </c>
      <c r="AN9" s="135">
        <f>+SUM(AN6:AN8)</f>
        <v>0</v>
      </c>
      <c r="AO9" s="135">
        <f>+SUM(AO6:AO8)</f>
        <v>0</v>
      </c>
      <c r="AP9" s="135"/>
      <c r="AQ9" s="135">
        <f>+SUM(AQ6:AQ8)</f>
        <v>-10</v>
      </c>
      <c r="AR9" s="134"/>
      <c r="AS9" s="135">
        <f>+SUM(AS6:AS8)</f>
        <v>117</v>
      </c>
      <c r="AT9" s="135">
        <f>+SUM(AT6:AT8)</f>
        <v>40</v>
      </c>
      <c r="AU9" s="135">
        <f>+SUM(AU6:AU8)</f>
        <v>0</v>
      </c>
      <c r="AV9" s="135">
        <f>+SUM(AV6:AV8)</f>
        <v>0</v>
      </c>
      <c r="AW9" s="135"/>
      <c r="AX9" s="135">
        <f>+SUM(AX6:AX8)</f>
        <v>142</v>
      </c>
      <c r="AY9" s="134"/>
      <c r="AZ9" s="135">
        <f>+SUM(AZ6:AZ8)</f>
        <v>-434.1</v>
      </c>
      <c r="BA9" s="135">
        <f>+SUM(BA6:BA8)</f>
        <v>-479</v>
      </c>
      <c r="BB9" s="135">
        <f>+SUM(BB6:BB8)</f>
        <v>-353</v>
      </c>
      <c r="BC9" s="135">
        <f>+SUM(BC6:BC8)</f>
        <v>-338.53700000000003</v>
      </c>
      <c r="BD9" s="135"/>
      <c r="BE9" s="135">
        <f>+SUM(BE6:BE8)</f>
        <v>-1604.637</v>
      </c>
    </row>
    <row r="10" spans="3:57" ht="12.75">
      <c r="C10" s="134"/>
      <c r="D10" s="134"/>
      <c r="E10" s="134"/>
      <c r="F10" s="134"/>
      <c r="G10" s="134"/>
      <c r="H10" s="189"/>
      <c r="I10" s="134"/>
      <c r="P10" s="134"/>
      <c r="W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row>
    <row r="11" spans="2:57" ht="12.75">
      <c r="B11" s="136" t="s">
        <v>33</v>
      </c>
      <c r="C11" s="134"/>
      <c r="D11" s="134"/>
      <c r="E11" s="134"/>
      <c r="F11" s="134"/>
      <c r="G11" s="134"/>
      <c r="H11" s="189">
        <f>+SUM(C11:F11)</f>
        <v>0</v>
      </c>
      <c r="I11" s="134"/>
      <c r="P11" s="134"/>
      <c r="W11" s="134"/>
      <c r="AD11" s="134"/>
      <c r="AE11" s="134"/>
      <c r="AF11" s="134"/>
      <c r="AG11" s="134"/>
      <c r="AH11" s="134"/>
      <c r="AI11" s="134"/>
      <c r="AJ11" s="134">
        <f>+SUM(AE11:AH11)</f>
        <v>0</v>
      </c>
      <c r="AK11" s="134"/>
      <c r="AL11" s="134">
        <f>+Finance!F35</f>
        <v>-170</v>
      </c>
      <c r="AM11" s="134">
        <f>+Finance!G35</f>
        <v>0</v>
      </c>
      <c r="AN11" s="134">
        <f>+Finance!H35</f>
        <v>0</v>
      </c>
      <c r="AO11" s="134">
        <f>+Finance!I35</f>
        <v>0</v>
      </c>
      <c r="AP11" s="134"/>
      <c r="AQ11" s="134">
        <f>+SUM(AL11:AO11)</f>
        <v>-170</v>
      </c>
      <c r="AR11" s="134"/>
      <c r="AS11" s="134"/>
      <c r="AT11" s="134"/>
      <c r="AU11" s="134"/>
      <c r="AV11" s="134"/>
      <c r="AW11" s="134"/>
      <c r="AX11" s="134">
        <f>+SUM(AS11:AV11)</f>
        <v>0</v>
      </c>
      <c r="AY11" s="134"/>
      <c r="AZ11" s="134">
        <f>+C11+AE11+AL11+AS11+C53+C95+AE53</f>
        <v>-467.2</v>
      </c>
      <c r="BA11" s="134">
        <f aca="true" t="shared" si="2" ref="BA11:BD13">+D11+AF11+AM11+AT11+D53+D95+AF53</f>
        <v>-131</v>
      </c>
      <c r="BB11" s="134">
        <f t="shared" si="2"/>
        <v>-34</v>
      </c>
      <c r="BC11" s="134">
        <f t="shared" si="2"/>
        <v>-40</v>
      </c>
      <c r="BD11" s="134">
        <f t="shared" si="2"/>
        <v>0</v>
      </c>
      <c r="BE11" s="134">
        <f>+SUM(AZ11:BC11)</f>
        <v>-672.2</v>
      </c>
    </row>
    <row r="12" spans="2:57" ht="12.75">
      <c r="B12" s="136" t="s">
        <v>17</v>
      </c>
      <c r="C12" s="134"/>
      <c r="D12" s="134"/>
      <c r="E12" s="134"/>
      <c r="F12" s="134"/>
      <c r="G12" s="134"/>
      <c r="H12" s="189">
        <f>+SUM(C12:F12)</f>
        <v>0</v>
      </c>
      <c r="I12" s="134"/>
      <c r="P12" s="134"/>
      <c r="W12" s="134"/>
      <c r="AD12" s="134"/>
      <c r="AE12" s="134">
        <f>+ICT!F26</f>
        <v>98.2</v>
      </c>
      <c r="AF12" s="134">
        <f>+ICT!G26</f>
        <v>100.6</v>
      </c>
      <c r="AG12" s="134">
        <f>+ICT!H26</f>
        <v>104.4</v>
      </c>
      <c r="AH12" s="134">
        <f>+ICT!I26</f>
        <v>0</v>
      </c>
      <c r="AI12" s="134"/>
      <c r="AJ12" s="134">
        <f>+SUM(AE12:AH12)</f>
        <v>303.20000000000005</v>
      </c>
      <c r="AK12" s="134"/>
      <c r="AL12" s="134"/>
      <c r="AM12" s="134"/>
      <c r="AN12" s="134"/>
      <c r="AO12" s="134"/>
      <c r="AP12" s="134"/>
      <c r="AQ12" s="134">
        <f>+SUM(AL12:AO12)</f>
        <v>0</v>
      </c>
      <c r="AR12" s="134"/>
      <c r="AS12" s="134">
        <f>+ICT!F36</f>
        <v>107.4</v>
      </c>
      <c r="AT12" s="134">
        <f>+ICT!G36</f>
        <v>60</v>
      </c>
      <c r="AU12" s="134">
        <f>+ICT!H36</f>
        <v>0</v>
      </c>
      <c r="AV12" s="134">
        <f>+ICT!I36</f>
        <v>0</v>
      </c>
      <c r="AW12" s="134"/>
      <c r="AX12" s="134">
        <f>+SUM(AS12:AV12)</f>
        <v>167.4</v>
      </c>
      <c r="AY12" s="134"/>
      <c r="AZ12" s="134">
        <f>+C12+AE12+AL12+AS12+C54+C96+AE54</f>
        <v>171.40000000000003</v>
      </c>
      <c r="BA12" s="134">
        <f aca="true" t="shared" si="3" ref="BA12:BC13">+D12+AF12+AM12+AT12+D54+D96+AF54</f>
        <v>142.6</v>
      </c>
      <c r="BB12" s="134">
        <f t="shared" si="3"/>
        <v>89.4</v>
      </c>
      <c r="BC12" s="134">
        <f t="shared" si="3"/>
        <v>-200</v>
      </c>
      <c r="BD12" s="134">
        <f t="shared" si="2"/>
        <v>0</v>
      </c>
      <c r="BE12" s="134">
        <f>+SUM(AZ12:BC12)</f>
        <v>203.39999999999998</v>
      </c>
    </row>
    <row r="13" spans="2:57" ht="12.75">
      <c r="B13" s="136" t="s">
        <v>134</v>
      </c>
      <c r="C13" s="134"/>
      <c r="D13" s="134"/>
      <c r="E13" s="134"/>
      <c r="F13" s="134"/>
      <c r="G13" s="134"/>
      <c r="H13" s="189">
        <f>+SUM(C13:F13)</f>
        <v>0</v>
      </c>
      <c r="I13" s="134"/>
      <c r="P13" s="134"/>
      <c r="W13" s="134"/>
      <c r="AD13" s="134"/>
      <c r="AE13" s="134"/>
      <c r="AF13" s="134"/>
      <c r="AG13" s="134"/>
      <c r="AH13" s="134"/>
      <c r="AI13" s="134"/>
      <c r="AJ13" s="134">
        <f>+SUM(AE13:AH13)</f>
        <v>0</v>
      </c>
      <c r="AK13" s="134"/>
      <c r="AL13" s="134"/>
      <c r="AM13" s="134"/>
      <c r="AN13" s="134"/>
      <c r="AO13" s="134"/>
      <c r="AP13" s="134"/>
      <c r="AQ13" s="134">
        <f>+SUM(AL13:AO13)</f>
        <v>0</v>
      </c>
      <c r="AR13" s="134"/>
      <c r="AS13" s="134">
        <f>+'Bus Imp'!F30</f>
        <v>10</v>
      </c>
      <c r="AT13" s="134">
        <f>+'Bus Imp'!G30</f>
        <v>10</v>
      </c>
      <c r="AU13" s="134">
        <f>+'Bus Imp'!H30</f>
        <v>10</v>
      </c>
      <c r="AV13" s="134">
        <f>+'Bus Imp'!I30</f>
        <v>0</v>
      </c>
      <c r="AW13" s="134"/>
      <c r="AX13" s="134">
        <f>+SUM(AS13:AV13)</f>
        <v>30</v>
      </c>
      <c r="AY13" s="134"/>
      <c r="AZ13" s="134">
        <f>+C13+AE13+AL13+AS13+C55+C97+AE55</f>
        <v>-86</v>
      </c>
      <c r="BA13" s="134">
        <f t="shared" si="3"/>
        <v>-36</v>
      </c>
      <c r="BB13" s="134">
        <f t="shared" si="3"/>
        <v>-26</v>
      </c>
      <c r="BC13" s="134">
        <f t="shared" si="3"/>
        <v>-48.9</v>
      </c>
      <c r="BD13" s="134">
        <f t="shared" si="2"/>
        <v>0</v>
      </c>
      <c r="BE13" s="134">
        <f>+SUM(AZ13:BC13)</f>
        <v>-196.9</v>
      </c>
    </row>
    <row r="14" spans="3:57" ht="13.5" thickBot="1">
      <c r="C14" s="135">
        <f>+SUM(C11:C13)</f>
        <v>0</v>
      </c>
      <c r="D14" s="135">
        <f>+SUM(D11:D13)</f>
        <v>0</v>
      </c>
      <c r="E14" s="135">
        <f>+SUM(E11:E13)</f>
        <v>0</v>
      </c>
      <c r="F14" s="135">
        <f>+SUM(F11:F13)</f>
        <v>0</v>
      </c>
      <c r="G14" s="135"/>
      <c r="H14" s="135">
        <f>+SUM(H11:H13)</f>
        <v>0</v>
      </c>
      <c r="I14" s="134"/>
      <c r="P14" s="134"/>
      <c r="W14" s="134"/>
      <c r="AD14" s="134"/>
      <c r="AE14" s="135">
        <f>+SUM(AE11:AE13)</f>
        <v>98.2</v>
      </c>
      <c r="AF14" s="135">
        <f>+SUM(AF11:AF13)</f>
        <v>100.6</v>
      </c>
      <c r="AG14" s="135">
        <f>+SUM(AG11:AG13)</f>
        <v>104.4</v>
      </c>
      <c r="AH14" s="135">
        <f>+SUM(AH11:AH13)</f>
        <v>0</v>
      </c>
      <c r="AI14" s="135"/>
      <c r="AJ14" s="135">
        <f>+SUM(AJ11:AJ13)</f>
        <v>303.20000000000005</v>
      </c>
      <c r="AK14" s="134"/>
      <c r="AL14" s="135">
        <f>+SUM(AL11:AL13)</f>
        <v>-170</v>
      </c>
      <c r="AM14" s="135">
        <f>+SUM(AM11:AM13)</f>
        <v>0</v>
      </c>
      <c r="AN14" s="135">
        <f>+SUM(AN11:AN13)</f>
        <v>0</v>
      </c>
      <c r="AO14" s="135">
        <f>+SUM(AO11:AO13)</f>
        <v>0</v>
      </c>
      <c r="AP14" s="135"/>
      <c r="AQ14" s="135">
        <f>+SUM(AQ11:AQ13)</f>
        <v>-170</v>
      </c>
      <c r="AR14" s="134"/>
      <c r="AS14" s="135">
        <f>+SUM(AS11:AS13)</f>
        <v>117.4</v>
      </c>
      <c r="AT14" s="135">
        <f>+SUM(AT11:AT13)</f>
        <v>70</v>
      </c>
      <c r="AU14" s="135">
        <f>+SUM(AU11:AU13)</f>
        <v>10</v>
      </c>
      <c r="AV14" s="135">
        <f>+SUM(AV11:AV13)</f>
        <v>0</v>
      </c>
      <c r="AW14" s="135"/>
      <c r="AX14" s="135">
        <f>+SUM(AX11:AX13)</f>
        <v>197.4</v>
      </c>
      <c r="AY14" s="134"/>
      <c r="AZ14" s="135">
        <f>+SUM(AZ11:AZ13)</f>
        <v>-381.79999999999995</v>
      </c>
      <c r="BA14" s="135">
        <f>+SUM(BA11:BA13)</f>
        <v>-24.400000000000006</v>
      </c>
      <c r="BB14" s="135">
        <f>+SUM(BB11:BB13)</f>
        <v>29.400000000000006</v>
      </c>
      <c r="BC14" s="135">
        <f>+SUM(BC11:BC13)</f>
        <v>-288.9</v>
      </c>
      <c r="BD14" s="135"/>
      <c r="BE14" s="135">
        <f>+SUM(BE11:BE13)</f>
        <v>-665.7</v>
      </c>
    </row>
    <row r="15" spans="3:57" ht="12.75">
      <c r="C15" s="134"/>
      <c r="D15" s="134"/>
      <c r="E15" s="134"/>
      <c r="F15" s="134"/>
      <c r="G15" s="134"/>
      <c r="H15" s="189"/>
      <c r="I15" s="134"/>
      <c r="P15" s="134"/>
      <c r="W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2:57" ht="12.75">
      <c r="B16" s="136" t="s">
        <v>294</v>
      </c>
      <c r="C16" s="134">
        <f>+'Direct Services'!F21</f>
        <v>-841</v>
      </c>
      <c r="D16" s="134">
        <f>+'Direct Services'!G21</f>
        <v>-262.75</v>
      </c>
      <c r="E16" s="134">
        <f>+'Direct Services'!H21</f>
        <v>-208.065</v>
      </c>
      <c r="F16" s="134">
        <f>+'Direct Services'!I21</f>
        <v>-332.536</v>
      </c>
      <c r="G16" s="134"/>
      <c r="H16" s="189">
        <f>+SUM(C16:F16)</f>
        <v>-1644.351</v>
      </c>
      <c r="I16" s="134"/>
      <c r="P16" s="134"/>
      <c r="W16" s="134"/>
      <c r="AD16" s="134"/>
      <c r="AE16" s="134">
        <f>+'Direct Services'!F9</f>
        <v>150</v>
      </c>
      <c r="AF16" s="134">
        <f>+'Direct Services'!G9</f>
        <v>63</v>
      </c>
      <c r="AG16" s="134">
        <f>+'Direct Services'!H9</f>
        <v>64.26</v>
      </c>
      <c r="AH16" s="134">
        <f>+'Direct Services'!I9</f>
        <v>65.545</v>
      </c>
      <c r="AI16" s="134"/>
      <c r="AJ16" s="134">
        <f>+SUM(AE16:AH16)</f>
        <v>342.805</v>
      </c>
      <c r="AK16" s="134"/>
      <c r="AL16" s="134">
        <f>+'Direct Services'!F64</f>
        <v>-50</v>
      </c>
      <c r="AM16" s="134">
        <f>+'Direct Services'!G64</f>
        <v>0</v>
      </c>
      <c r="AN16" s="134">
        <f>+'Direct Services'!H64</f>
        <v>0</v>
      </c>
      <c r="AO16" s="134">
        <f>+'Direct Services'!I64</f>
        <v>0</v>
      </c>
      <c r="AP16" s="134"/>
      <c r="AQ16" s="134">
        <f>+SUM(AL16:AO16)</f>
        <v>-50</v>
      </c>
      <c r="AR16" s="134"/>
      <c r="AS16" s="134">
        <f>+'Direct Services'!F51</f>
        <v>590</v>
      </c>
      <c r="AT16" s="134">
        <f>+'Direct Services'!G51</f>
        <v>-14</v>
      </c>
      <c r="AU16" s="134">
        <f>+'Direct Services'!H51</f>
        <v>-220</v>
      </c>
      <c r="AV16" s="134">
        <f>+'Direct Services'!I51</f>
        <v>0</v>
      </c>
      <c r="AW16" s="134">
        <f>+'Direct Services'!J51</f>
        <v>0</v>
      </c>
      <c r="AX16" s="134">
        <f>+'Direct Services'!K51</f>
        <v>-4</v>
      </c>
      <c r="AY16" s="134"/>
      <c r="AZ16" s="134">
        <f aca="true" t="shared" si="4" ref="AZ16:BC19">+C16+AE16+AL16+AS16+C58+C100+AE58</f>
        <v>-242</v>
      </c>
      <c r="BA16" s="134">
        <f t="shared" si="4"/>
        <v>-253.75</v>
      </c>
      <c r="BB16" s="134">
        <f t="shared" si="4"/>
        <v>-703.8050000000001</v>
      </c>
      <c r="BC16" s="134">
        <f t="shared" si="4"/>
        <v>-291.991</v>
      </c>
      <c r="BD16" s="134"/>
      <c r="BE16" s="134">
        <f>+SUM(AZ16:BC16)</f>
        <v>-1491.546</v>
      </c>
    </row>
    <row r="17" spans="2:57" ht="12.75">
      <c r="B17" s="136" t="s">
        <v>243</v>
      </c>
      <c r="C17" s="134">
        <f>+'Cust Serv'!F8</f>
        <v>0</v>
      </c>
      <c r="D17" s="134">
        <f>+'Cust Serv'!G8</f>
        <v>-13</v>
      </c>
      <c r="E17" s="134">
        <f>+'Cust Serv'!H8</f>
        <v>-14</v>
      </c>
      <c r="F17" s="134">
        <f>+'Cust Serv'!I8</f>
        <v>0</v>
      </c>
      <c r="G17" s="134"/>
      <c r="H17" s="189">
        <f>+SUM(C17:F17)</f>
        <v>-27</v>
      </c>
      <c r="I17" s="134"/>
      <c r="P17" s="134"/>
      <c r="W17" s="134"/>
      <c r="AD17" s="134"/>
      <c r="AE17" s="134"/>
      <c r="AF17" s="134"/>
      <c r="AG17" s="134"/>
      <c r="AH17" s="134"/>
      <c r="AI17" s="134"/>
      <c r="AJ17" s="134">
        <f>+SUM(AE17:AH17)</f>
        <v>0</v>
      </c>
      <c r="AK17" s="134"/>
      <c r="AL17" s="134">
        <f>+'Cust Serv'!F31</f>
        <v>93</v>
      </c>
      <c r="AM17" s="134">
        <f>+'Cust Serv'!G31</f>
        <v>-88</v>
      </c>
      <c r="AN17" s="134">
        <f>+'Cust Serv'!H31</f>
        <v>0</v>
      </c>
      <c r="AO17" s="134">
        <f>+'Cust Serv'!I31</f>
        <v>0</v>
      </c>
      <c r="AP17" s="134"/>
      <c r="AQ17" s="134">
        <f>+SUM(AL17:AO17)</f>
        <v>5</v>
      </c>
      <c r="AR17" s="134"/>
      <c r="AS17" s="134">
        <f>+'Cust Serv'!F37</f>
        <v>0</v>
      </c>
      <c r="AT17" s="134">
        <f>+'Cust Serv'!G37</f>
        <v>-15</v>
      </c>
      <c r="AU17" s="134">
        <f>+'Cust Serv'!H37</f>
        <v>0</v>
      </c>
      <c r="AV17" s="134">
        <f>+'Cust Serv'!I37</f>
        <v>-25</v>
      </c>
      <c r="AW17" s="134"/>
      <c r="AX17" s="134">
        <f>+SUM(AS17:AV17)</f>
        <v>-40</v>
      </c>
      <c r="AY17" s="134"/>
      <c r="AZ17" s="134">
        <f t="shared" si="4"/>
        <v>-154.014</v>
      </c>
      <c r="BA17" s="134">
        <f t="shared" si="4"/>
        <v>-197</v>
      </c>
      <c r="BB17" s="134">
        <f t="shared" si="4"/>
        <v>-14</v>
      </c>
      <c r="BC17" s="134">
        <f t="shared" si="4"/>
        <v>-90.528</v>
      </c>
      <c r="BD17" s="134"/>
      <c r="BE17" s="134">
        <f>+SUM(AZ17:BC17)</f>
        <v>-455.54200000000003</v>
      </c>
    </row>
    <row r="18" spans="2:57" ht="12.75">
      <c r="B18" s="136" t="s">
        <v>255</v>
      </c>
      <c r="C18" s="134">
        <f>+'City Leisure'!F19</f>
        <v>-54</v>
      </c>
      <c r="D18" s="134">
        <f>+'City Leisure'!G19</f>
        <v>-37</v>
      </c>
      <c r="E18" s="134">
        <f>+'City Leisure'!H19</f>
        <v>-69</v>
      </c>
      <c r="F18" s="134">
        <f>+'City Leisure'!I19</f>
        <v>-29</v>
      </c>
      <c r="G18" s="134"/>
      <c r="H18" s="189">
        <f>+SUM(C18:F18)</f>
        <v>-189</v>
      </c>
      <c r="I18" s="134"/>
      <c r="P18" s="134"/>
      <c r="W18" s="134"/>
      <c r="AD18" s="134"/>
      <c r="AE18" s="134">
        <f>+'City Leisure'!F54</f>
        <v>0</v>
      </c>
      <c r="AF18" s="134">
        <f>+'City Leisure'!G54</f>
        <v>-2</v>
      </c>
      <c r="AG18" s="134">
        <f>+'City Leisure'!H54</f>
        <v>7</v>
      </c>
      <c r="AH18" s="134">
        <f>+'City Leisure'!I54</f>
        <v>8</v>
      </c>
      <c r="AI18" s="134"/>
      <c r="AJ18" s="134">
        <f>+SUM(AE18:AH18)</f>
        <v>13</v>
      </c>
      <c r="AK18" s="134"/>
      <c r="AL18" s="134">
        <f>+'City Leisure'!F60</f>
        <v>-2</v>
      </c>
      <c r="AM18" s="134">
        <f>+'City Leisure'!G60</f>
        <v>0</v>
      </c>
      <c r="AN18" s="134">
        <f>+'City Leisure'!H60</f>
        <v>0</v>
      </c>
      <c r="AO18" s="134">
        <f>+'City Leisure'!I60</f>
        <v>0</v>
      </c>
      <c r="AP18" s="134"/>
      <c r="AQ18" s="134">
        <f>+SUM(AL18:AO18)</f>
        <v>-2</v>
      </c>
      <c r="AR18" s="134"/>
      <c r="AS18" s="134">
        <f>+'City Leisure'!F66</f>
        <v>-344</v>
      </c>
      <c r="AT18" s="134">
        <f>+'City Leisure'!G66</f>
        <v>0</v>
      </c>
      <c r="AU18" s="134">
        <f>+'City Leisure'!H66</f>
        <v>0</v>
      </c>
      <c r="AV18" s="134">
        <f>+'City Leisure'!I66</f>
        <v>0</v>
      </c>
      <c r="AW18" s="134">
        <f>+'City Leisure'!J66</f>
        <v>0</v>
      </c>
      <c r="AX18" s="134">
        <f>+'City Leisure'!K66</f>
        <v>0</v>
      </c>
      <c r="AY18" s="134"/>
      <c r="AZ18" s="134">
        <f t="shared" si="4"/>
        <v>-617.5577000000002</v>
      </c>
      <c r="BA18" s="134">
        <f t="shared" si="4"/>
        <v>-164.8676499999999</v>
      </c>
      <c r="BB18" s="134">
        <f t="shared" si="4"/>
        <v>-139.53725</v>
      </c>
      <c r="BC18" s="134">
        <f t="shared" si="4"/>
        <v>-94</v>
      </c>
      <c r="BD18" s="134"/>
      <c r="BE18" s="134">
        <f>+SUM(AZ18:BC18)</f>
        <v>-1015.9626000000001</v>
      </c>
    </row>
    <row r="19" spans="2:57" ht="12.75">
      <c r="B19" s="136" t="s">
        <v>169</v>
      </c>
      <c r="C19" s="134">
        <f>+'Env Dev'!F12</f>
        <v>-10</v>
      </c>
      <c r="D19" s="134">
        <f>+'Env Dev'!G12</f>
        <v>-50</v>
      </c>
      <c r="E19" s="134">
        <f>+'Env Dev'!H12</f>
        <v>0</v>
      </c>
      <c r="F19" s="134">
        <f>+'Env Dev'!I12</f>
        <v>0</v>
      </c>
      <c r="G19" s="134"/>
      <c r="H19" s="189">
        <f>+SUM(C19:F19)</f>
        <v>-60</v>
      </c>
      <c r="I19" s="134"/>
      <c r="P19" s="134"/>
      <c r="W19" s="134"/>
      <c r="AD19" s="134"/>
      <c r="AE19" s="134"/>
      <c r="AF19" s="134"/>
      <c r="AG19" s="134"/>
      <c r="AH19" s="134"/>
      <c r="AI19" s="134"/>
      <c r="AJ19" s="134">
        <f>+SUM(AE19:AH19)</f>
        <v>0</v>
      </c>
      <c r="AK19" s="134"/>
      <c r="AL19" s="134">
        <f>+'Env Dev'!F54</f>
        <v>-204</v>
      </c>
      <c r="AM19" s="134">
        <f>+'Env Dev'!G54</f>
        <v>-73</v>
      </c>
      <c r="AN19" s="134">
        <f>+'Env Dev'!H54</f>
        <v>-20</v>
      </c>
      <c r="AO19" s="134">
        <f>+'Env Dev'!I54</f>
        <v>0</v>
      </c>
      <c r="AP19" s="134"/>
      <c r="AQ19" s="134">
        <f>+SUM(AL19:AO19)</f>
        <v>-297</v>
      </c>
      <c r="AR19" s="134"/>
      <c r="AS19" s="134">
        <f>+'Env Dev'!F38</f>
        <v>50</v>
      </c>
      <c r="AT19" s="134">
        <f>+'Env Dev'!G38</f>
        <v>0</v>
      </c>
      <c r="AU19" s="134">
        <f>+'Env Dev'!H38</f>
        <v>0</v>
      </c>
      <c r="AV19" s="134">
        <f>+'Env Dev'!I38</f>
        <v>0</v>
      </c>
      <c r="AW19" s="134">
        <f>+'Env Dev'!J38</f>
        <v>0</v>
      </c>
      <c r="AX19" s="134">
        <f>+'Env Dev'!K38</f>
        <v>0</v>
      </c>
      <c r="AY19" s="134"/>
      <c r="AZ19" s="134">
        <f t="shared" si="4"/>
        <v>-76</v>
      </c>
      <c r="BA19" s="134">
        <f t="shared" si="4"/>
        <v>-192</v>
      </c>
      <c r="BB19" s="134">
        <f t="shared" si="4"/>
        <v>-162</v>
      </c>
      <c r="BC19" s="134">
        <f t="shared" si="4"/>
        <v>3</v>
      </c>
      <c r="BD19" s="134"/>
      <c r="BE19" s="134">
        <f>+SUM(AZ19:BC19)</f>
        <v>-427</v>
      </c>
    </row>
    <row r="20" spans="3:57" ht="13.5" thickBot="1">
      <c r="C20" s="135">
        <f>+SUM(C16:C19)</f>
        <v>-905</v>
      </c>
      <c r="D20" s="135">
        <f>+SUM(D16:D19)</f>
        <v>-362.75</v>
      </c>
      <c r="E20" s="135">
        <f>+SUM(E16:E19)</f>
        <v>-291.065</v>
      </c>
      <c r="F20" s="135">
        <f>+SUM(F16:F19)</f>
        <v>-361.536</v>
      </c>
      <c r="G20" s="135"/>
      <c r="H20" s="135">
        <f>+SUM(H16:H19)</f>
        <v>-1920.351</v>
      </c>
      <c r="I20" s="134"/>
      <c r="P20" s="134"/>
      <c r="W20" s="134"/>
      <c r="AD20" s="134"/>
      <c r="AE20" s="135">
        <f>+SUM(AE16:AE19)</f>
        <v>150</v>
      </c>
      <c r="AF20" s="135">
        <f>+SUM(AF16:AF19)</f>
        <v>61</v>
      </c>
      <c r="AG20" s="135">
        <f>+SUM(AG16:AG19)</f>
        <v>71.26</v>
      </c>
      <c r="AH20" s="135">
        <f>+SUM(AH16:AH19)</f>
        <v>73.545</v>
      </c>
      <c r="AI20" s="135"/>
      <c r="AJ20" s="135">
        <f>+SUM(AJ16:AJ19)</f>
        <v>355.805</v>
      </c>
      <c r="AK20" s="134"/>
      <c r="AL20" s="135">
        <f>+SUM(AL16:AL19)</f>
        <v>-163</v>
      </c>
      <c r="AM20" s="135">
        <f>+SUM(AM16:AM19)</f>
        <v>-161</v>
      </c>
      <c r="AN20" s="135">
        <f>+SUM(AN16:AN19)</f>
        <v>-20</v>
      </c>
      <c r="AO20" s="135">
        <f>+SUM(AO16:AO19)</f>
        <v>0</v>
      </c>
      <c r="AP20" s="135"/>
      <c r="AQ20" s="135">
        <f>+SUM(AQ16:AQ19)</f>
        <v>-344</v>
      </c>
      <c r="AR20" s="134"/>
      <c r="AS20" s="135">
        <f>+SUM(AS16:AS19)</f>
        <v>296</v>
      </c>
      <c r="AT20" s="135">
        <f>+SUM(AT16:AT19)</f>
        <v>-29</v>
      </c>
      <c r="AU20" s="135">
        <f>+SUM(AU16:AU19)</f>
        <v>-220</v>
      </c>
      <c r="AV20" s="135">
        <f>+SUM(AV16:AV19)</f>
        <v>-25</v>
      </c>
      <c r="AW20" s="135"/>
      <c r="AX20" s="135">
        <f>+SUM(AX16:AX19)</f>
        <v>-44</v>
      </c>
      <c r="AY20" s="134"/>
      <c r="AZ20" s="135">
        <f>+SUM(AZ16:AZ19)</f>
        <v>-1089.5717000000002</v>
      </c>
      <c r="BA20" s="135">
        <f>+SUM(BA16:BA19)</f>
        <v>-807.6176499999999</v>
      </c>
      <c r="BB20" s="135">
        <f>+SUM(BB16:BB19)</f>
        <v>-1019.34225</v>
      </c>
      <c r="BC20" s="135">
        <f>+SUM(BC16:BC19)</f>
        <v>-473.519</v>
      </c>
      <c r="BD20" s="135"/>
      <c r="BE20" s="135">
        <f>+SUM(BE16:BE19)</f>
        <v>-3390.0506000000005</v>
      </c>
    </row>
    <row r="21" spans="3:57" ht="12.75">
      <c r="C21" s="134"/>
      <c r="D21" s="134"/>
      <c r="E21" s="134"/>
      <c r="F21" s="134"/>
      <c r="G21" s="134"/>
      <c r="H21" s="189"/>
      <c r="I21" s="134"/>
      <c r="P21" s="134"/>
      <c r="W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row>
    <row r="22" spans="2:57" ht="12.75">
      <c r="B22" s="136" t="s">
        <v>306</v>
      </c>
      <c r="C22" s="134">
        <f>+PCC!F15</f>
        <v>-46.5</v>
      </c>
      <c r="D22" s="134">
        <f>+PCC!G15</f>
        <v>-101</v>
      </c>
      <c r="E22" s="134">
        <f>+PCC!H15</f>
        <v>-39.3</v>
      </c>
      <c r="F22" s="134">
        <f>+PCC!I15</f>
        <v>-39.5</v>
      </c>
      <c r="G22" s="134"/>
      <c r="H22" s="189">
        <f>+SUM(C22:F22)</f>
        <v>-226.3</v>
      </c>
      <c r="I22" s="134"/>
      <c r="P22" s="134"/>
      <c r="W22" s="134"/>
      <c r="AD22" s="134"/>
      <c r="AE22" s="134"/>
      <c r="AF22" s="134"/>
      <c r="AG22" s="134"/>
      <c r="AH22" s="134"/>
      <c r="AI22" s="134"/>
      <c r="AJ22" s="134">
        <f>+SUM(AE22:AH22)</f>
        <v>0</v>
      </c>
      <c r="AK22" s="134"/>
      <c r="AL22" s="134">
        <f>+PCC!F41</f>
        <v>-130</v>
      </c>
      <c r="AM22" s="134">
        <f>+PCC!G41</f>
        <v>-30</v>
      </c>
      <c r="AN22" s="134">
        <f>+PCC!H41</f>
        <v>0</v>
      </c>
      <c r="AO22" s="134">
        <f>+PCC!I41</f>
        <v>0</v>
      </c>
      <c r="AP22" s="134"/>
      <c r="AQ22" s="134">
        <f>+SUM(AL22:AO22)</f>
        <v>-160</v>
      </c>
      <c r="AR22" s="134"/>
      <c r="AS22" s="134">
        <f>+PCC!F48</f>
        <v>52</v>
      </c>
      <c r="AT22" s="134">
        <f>+PCC!G48</f>
        <v>-77.8</v>
      </c>
      <c r="AU22" s="134">
        <f>+PCC!H48</f>
        <v>0</v>
      </c>
      <c r="AV22" s="134">
        <f>+PCC!I48</f>
        <v>0</v>
      </c>
      <c r="AW22" s="134">
        <f>+PCC!J48</f>
        <v>0</v>
      </c>
      <c r="AX22" s="134">
        <f>+PCC!K48</f>
        <v>0</v>
      </c>
      <c r="AY22" s="134"/>
      <c r="AZ22" s="134">
        <f aca="true" t="shared" si="5" ref="AZ22:BC24">+C22+AE22+AL22+AS22+C64+C106+AE64</f>
        <v>219.5</v>
      </c>
      <c r="BA22" s="134">
        <f t="shared" si="5"/>
        <v>-210.3</v>
      </c>
      <c r="BB22" s="134">
        <f t="shared" si="5"/>
        <v>-40.8</v>
      </c>
      <c r="BC22" s="134">
        <f t="shared" si="5"/>
        <v>-56.5</v>
      </c>
      <c r="BD22" s="134"/>
      <c r="BE22" s="134">
        <f>+SUM(AZ22:BC22)</f>
        <v>-88.10000000000001</v>
      </c>
    </row>
    <row r="23" spans="2:57" ht="12.75">
      <c r="B23" s="136" t="s">
        <v>67</v>
      </c>
      <c r="C23" s="134">
        <f>+'P&amp;E'!F8</f>
        <v>0</v>
      </c>
      <c r="D23" s="134">
        <f>+'P&amp;E'!G8</f>
        <v>-20</v>
      </c>
      <c r="E23" s="134">
        <f>+'P&amp;E'!H8</f>
        <v>-20</v>
      </c>
      <c r="F23" s="134">
        <f>+'P&amp;E'!I8</f>
        <v>-18.463</v>
      </c>
      <c r="G23" s="134"/>
      <c r="H23" s="189">
        <f>+SUM(C23:F23)</f>
        <v>-58.463</v>
      </c>
      <c r="I23" s="134"/>
      <c r="P23" s="134"/>
      <c r="W23" s="134"/>
      <c r="AD23" s="134"/>
      <c r="AE23" s="134"/>
      <c r="AF23" s="134"/>
      <c r="AG23" s="134"/>
      <c r="AH23" s="134"/>
      <c r="AI23" s="134"/>
      <c r="AJ23" s="134">
        <f>+SUM(AE23:AH23)</f>
        <v>0</v>
      </c>
      <c r="AK23" s="134"/>
      <c r="AL23" s="134"/>
      <c r="AM23" s="134"/>
      <c r="AN23" s="134"/>
      <c r="AO23" s="134"/>
      <c r="AP23" s="134"/>
      <c r="AQ23" s="134">
        <f>+SUM(AL23:AO23)</f>
        <v>0</v>
      </c>
      <c r="AR23" s="134"/>
      <c r="AS23" s="134"/>
      <c r="AT23" s="134"/>
      <c r="AU23" s="134"/>
      <c r="AV23" s="134"/>
      <c r="AW23" s="134"/>
      <c r="AX23" s="134"/>
      <c r="AY23" s="134"/>
      <c r="AZ23" s="134">
        <f t="shared" si="5"/>
        <v>-2</v>
      </c>
      <c r="BA23" s="134">
        <f t="shared" si="5"/>
        <v>-52</v>
      </c>
      <c r="BB23" s="134">
        <f t="shared" si="5"/>
        <v>-70</v>
      </c>
      <c r="BC23" s="134">
        <f t="shared" si="5"/>
        <v>-18.463</v>
      </c>
      <c r="BD23" s="134"/>
      <c r="BE23" s="134">
        <f>+SUM(AZ23:BC23)</f>
        <v>-142.463</v>
      </c>
    </row>
    <row r="24" spans="2:57" ht="12.75">
      <c r="B24" s="136" t="s">
        <v>307</v>
      </c>
      <c r="C24" s="134">
        <f>+'L&amp;G'!F8</f>
        <v>-5</v>
      </c>
      <c r="D24" s="134">
        <f>+'L&amp;G'!G8</f>
        <v>-5</v>
      </c>
      <c r="E24" s="134">
        <f>+'L&amp;G'!H8</f>
        <v>-5</v>
      </c>
      <c r="F24" s="134">
        <f>+'L&amp;G'!I8</f>
        <v>-5</v>
      </c>
      <c r="G24" s="134"/>
      <c r="H24" s="189">
        <f>+SUM(C24:F24)</f>
        <v>-20</v>
      </c>
      <c r="I24" s="134"/>
      <c r="P24" s="134"/>
      <c r="W24" s="134"/>
      <c r="AD24" s="134"/>
      <c r="AE24" s="134"/>
      <c r="AF24" s="134"/>
      <c r="AG24" s="134"/>
      <c r="AH24" s="134"/>
      <c r="AI24" s="134"/>
      <c r="AJ24" s="134">
        <f>+SUM(AE24:AH24)</f>
        <v>0</v>
      </c>
      <c r="AK24" s="134"/>
      <c r="AL24" s="134">
        <f>+'L&amp;G'!F40</f>
        <v>14</v>
      </c>
      <c r="AM24" s="134">
        <f>+'L&amp;G'!G40</f>
        <v>-14</v>
      </c>
      <c r="AN24" s="134">
        <f>+'L&amp;G'!H40</f>
        <v>0</v>
      </c>
      <c r="AO24" s="134">
        <f>+'L&amp;G'!I40</f>
        <v>0</v>
      </c>
      <c r="AP24" s="134"/>
      <c r="AQ24" s="134">
        <f>+SUM(AL24:AO24)</f>
        <v>0</v>
      </c>
      <c r="AR24" s="134"/>
      <c r="AS24" s="134"/>
      <c r="AT24" s="134"/>
      <c r="AU24" s="134"/>
      <c r="AV24" s="134"/>
      <c r="AW24" s="134"/>
      <c r="AX24" s="134"/>
      <c r="AY24" s="134"/>
      <c r="AZ24" s="134">
        <f t="shared" si="5"/>
        <v>-77.2</v>
      </c>
      <c r="BA24" s="134">
        <f t="shared" si="5"/>
        <v>-49</v>
      </c>
      <c r="BB24" s="134">
        <f t="shared" si="5"/>
        <v>-5</v>
      </c>
      <c r="BC24" s="134">
        <f t="shared" si="5"/>
        <v>-38.359</v>
      </c>
      <c r="BD24" s="134"/>
      <c r="BE24" s="134">
        <f>+SUM(AZ24:BC24)</f>
        <v>-169.559</v>
      </c>
    </row>
    <row r="25" spans="3:57" ht="13.5" thickBot="1">
      <c r="C25" s="135">
        <f>+SUM(C22:C24)</f>
        <v>-51.5</v>
      </c>
      <c r="D25" s="135">
        <f>+SUM(D22:D24)</f>
        <v>-126</v>
      </c>
      <c r="E25" s="135">
        <f>+SUM(E22:E24)</f>
        <v>-64.3</v>
      </c>
      <c r="F25" s="135">
        <f>+SUM(F22:F24)</f>
        <v>-62.963</v>
      </c>
      <c r="G25" s="135"/>
      <c r="H25" s="135">
        <f>+SUM(H22:H24)</f>
        <v>-304.76300000000003</v>
      </c>
      <c r="I25" s="134"/>
      <c r="P25" s="134"/>
      <c r="W25" s="134"/>
      <c r="AD25" s="134"/>
      <c r="AE25" s="135"/>
      <c r="AF25" s="135"/>
      <c r="AG25" s="135"/>
      <c r="AH25" s="135"/>
      <c r="AI25" s="135"/>
      <c r="AJ25" s="135">
        <f>+SUM(AJ22:AJ24)</f>
        <v>0</v>
      </c>
      <c r="AK25" s="134"/>
      <c r="AL25" s="135">
        <f>+SUM(AL22:AL24)</f>
        <v>-116</v>
      </c>
      <c r="AM25" s="135">
        <f>+SUM(AM22:AM24)</f>
        <v>-44</v>
      </c>
      <c r="AN25" s="135">
        <f>+SUM(AN22:AN24)</f>
        <v>0</v>
      </c>
      <c r="AO25" s="135">
        <f>+SUM(AO22:AO24)</f>
        <v>0</v>
      </c>
      <c r="AP25" s="135"/>
      <c r="AQ25" s="135">
        <f>+SUM(AQ22:AQ24)</f>
        <v>-160</v>
      </c>
      <c r="AR25" s="134"/>
      <c r="AS25" s="135">
        <f>+SUM(AS22:AS24)</f>
        <v>52</v>
      </c>
      <c r="AT25" s="135">
        <f>+SUM(AT22:AT24)</f>
        <v>-77.8</v>
      </c>
      <c r="AU25" s="135">
        <f>+SUM(AU22:AU24)</f>
        <v>0</v>
      </c>
      <c r="AV25" s="135">
        <f>+SUM(AV22:AV24)</f>
        <v>0</v>
      </c>
      <c r="AW25" s="135"/>
      <c r="AX25" s="135">
        <f>+SUM(AX22:AX24)</f>
        <v>0</v>
      </c>
      <c r="AY25" s="134"/>
      <c r="AZ25" s="135">
        <f>+SUM(AZ22:AZ24)</f>
        <v>140.3</v>
      </c>
      <c r="BA25" s="135">
        <f>+SUM(BA22:BA24)</f>
        <v>-311.3</v>
      </c>
      <c r="BB25" s="135">
        <f>+SUM(BB22:BB24)</f>
        <v>-115.8</v>
      </c>
      <c r="BC25" s="135">
        <f>+SUM(BC22:BC24)</f>
        <v>-113.322</v>
      </c>
      <c r="BD25" s="135"/>
      <c r="BE25" s="135">
        <f>+SUM(BE22:BE24)</f>
        <v>-400.12199999999996</v>
      </c>
    </row>
    <row r="26" spans="3:57" ht="12.75">
      <c r="C26" s="134"/>
      <c r="D26" s="134"/>
      <c r="E26" s="134"/>
      <c r="F26" s="134"/>
      <c r="G26" s="134"/>
      <c r="H26" s="189"/>
      <c r="I26" s="134"/>
      <c r="P26" s="134"/>
      <c r="W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2:57" ht="18.75" thickBot="1">
      <c r="B27" s="228" t="s">
        <v>96</v>
      </c>
      <c r="C27" s="229">
        <f>+C25+C20+C14+C9</f>
        <v>-1197.5</v>
      </c>
      <c r="D27" s="229">
        <f>+D25+D20+D14+D9</f>
        <v>-655.75</v>
      </c>
      <c r="E27" s="229">
        <f>+E25+E20+E14+E9</f>
        <v>-272.365</v>
      </c>
      <c r="F27" s="229">
        <f>+F25+F20+F14+F9</f>
        <v>-555.0360000000001</v>
      </c>
      <c r="G27" s="229"/>
      <c r="H27" s="229">
        <f>+H25+H20+H14+H9</f>
        <v>-2680.651</v>
      </c>
      <c r="I27" s="134"/>
      <c r="P27" s="134"/>
      <c r="W27" s="134"/>
      <c r="AD27" s="134"/>
      <c r="AE27" s="135">
        <f>+AE25+AE20+AE14+AE9</f>
        <v>248.2</v>
      </c>
      <c r="AF27" s="135">
        <f>+AF25+AF20+AF14+AF9</f>
        <v>161.6</v>
      </c>
      <c r="AG27" s="135">
        <f>+AG25+AG20+AG14+AG9</f>
        <v>175.66000000000003</v>
      </c>
      <c r="AH27" s="135">
        <f>+AH25+AH20+AH14+AH9</f>
        <v>73.545</v>
      </c>
      <c r="AI27" s="135"/>
      <c r="AJ27" s="135">
        <f>+AJ25+AJ20+AJ14+AJ9</f>
        <v>659.0050000000001</v>
      </c>
      <c r="AK27" s="134"/>
      <c r="AL27" s="135">
        <f>+AL25+AL20+AL14+AL9</f>
        <v>-459</v>
      </c>
      <c r="AM27" s="135">
        <f>+AM25+AM20+AM14+AM9</f>
        <v>-205</v>
      </c>
      <c r="AN27" s="135">
        <f>+AN25+AN20+AN14+AN9</f>
        <v>-20</v>
      </c>
      <c r="AO27" s="135">
        <f>+AO25+AO20+AO14+AO9</f>
        <v>0</v>
      </c>
      <c r="AP27" s="135"/>
      <c r="AQ27" s="135">
        <f>+AQ25+AQ20+AQ14+AQ9</f>
        <v>-684</v>
      </c>
      <c r="AR27" s="134"/>
      <c r="AS27" s="135">
        <f>+AS25+AS20+AS14+AS9</f>
        <v>582.4</v>
      </c>
      <c r="AT27" s="135">
        <f>+AT25+AT20+AT14+AT9</f>
        <v>3.200000000000003</v>
      </c>
      <c r="AU27" s="135">
        <f>+AU25+AU20+AU14+AU9</f>
        <v>-210</v>
      </c>
      <c r="AV27" s="135">
        <f>+AV25+AV20+AV14+AV9</f>
        <v>-25</v>
      </c>
      <c r="AW27" s="135"/>
      <c r="AX27" s="135">
        <f>+AX25+AX20+AX14+AX9</f>
        <v>295.4</v>
      </c>
      <c r="AY27" s="134"/>
      <c r="AZ27" s="135">
        <f>+AZ25+AZ20+AZ14+AZ9</f>
        <v>-1765.1717000000003</v>
      </c>
      <c r="BA27" s="135">
        <f>+BA25+BA20+BA14+BA9</f>
        <v>-1622.31765</v>
      </c>
      <c r="BB27" s="135">
        <f>+BB25+BB20+BB14+BB9</f>
        <v>-1458.74225</v>
      </c>
      <c r="BC27" s="135">
        <f>+BC25+BC20+BC14+BC9</f>
        <v>-1214.278</v>
      </c>
      <c r="BD27" s="135"/>
      <c r="BE27" s="135">
        <f>+BE25+BE20+BE14+BE9</f>
        <v>-6060.5096</v>
      </c>
    </row>
    <row r="28" spans="3:57" ht="12.75">
      <c r="C28" s="134"/>
      <c r="D28" s="134"/>
      <c r="E28" s="134"/>
      <c r="F28" s="134"/>
      <c r="G28" s="134"/>
      <c r="H28" s="189"/>
      <c r="I28" s="134"/>
      <c r="P28" s="134"/>
      <c r="W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2:57" ht="18.75" thickBot="1">
      <c r="B29" s="228" t="s">
        <v>310</v>
      </c>
      <c r="C29" s="229">
        <f>+C27</f>
        <v>-1197.5</v>
      </c>
      <c r="D29" s="229">
        <f>+D27+C29</f>
        <v>-1853.25</v>
      </c>
      <c r="E29" s="229">
        <f>+E27+D29</f>
        <v>-2125.615</v>
      </c>
      <c r="F29" s="229">
        <f>+F27+E29</f>
        <v>-2680.651</v>
      </c>
      <c r="G29" s="229"/>
      <c r="H29" s="229"/>
      <c r="I29" s="134"/>
      <c r="P29" s="134"/>
      <c r="W29" s="134"/>
      <c r="AD29" s="134"/>
      <c r="AE29" s="135">
        <f>+AE27</f>
        <v>248.2</v>
      </c>
      <c r="AF29" s="135">
        <f>+AF27+AE29</f>
        <v>409.79999999999995</v>
      </c>
      <c r="AG29" s="135">
        <f>+AG27+AF29</f>
        <v>585.46</v>
      </c>
      <c r="AH29" s="135">
        <f>+AH27+AG29</f>
        <v>659.005</v>
      </c>
      <c r="AI29" s="135"/>
      <c r="AJ29" s="135"/>
      <c r="AK29" s="134"/>
      <c r="AL29" s="135">
        <f>+AL27</f>
        <v>-459</v>
      </c>
      <c r="AM29" s="135">
        <f>+AL29+AM27</f>
        <v>-664</v>
      </c>
      <c r="AN29" s="135">
        <f>+AM29+AN27</f>
        <v>-684</v>
      </c>
      <c r="AO29" s="135">
        <f>+AN29+AO27</f>
        <v>-684</v>
      </c>
      <c r="AP29" s="135"/>
      <c r="AQ29" s="135"/>
      <c r="AR29" s="134"/>
      <c r="AS29" s="135">
        <f>+AS27</f>
        <v>582.4</v>
      </c>
      <c r="AT29" s="135">
        <f>+AT27+AS29</f>
        <v>585.6</v>
      </c>
      <c r="AU29" s="135">
        <f>+AU27+AT29</f>
        <v>375.6</v>
      </c>
      <c r="AV29" s="135">
        <f>+AV27+AU29</f>
        <v>350.6</v>
      </c>
      <c r="AW29" s="135"/>
      <c r="AX29" s="135"/>
      <c r="AY29" s="134"/>
      <c r="AZ29" s="135">
        <f>+AZ27</f>
        <v>-1765.1717000000003</v>
      </c>
      <c r="BA29" s="135">
        <f>+AZ29+BA27</f>
        <v>-3387.4893500000003</v>
      </c>
      <c r="BB29" s="135">
        <f>+BA29+BB27</f>
        <v>-4846.2316</v>
      </c>
      <c r="BC29" s="135">
        <f>+BB29+BC27</f>
        <v>-6060.5096</v>
      </c>
      <c r="BD29" s="135"/>
      <c r="BE29" s="135"/>
    </row>
    <row r="31" spans="2:8" ht="12.75">
      <c r="B31" s="249" t="s">
        <v>407</v>
      </c>
      <c r="C31" s="250">
        <f>+C27-'Fees and Charges'!F95</f>
        <v>0</v>
      </c>
      <c r="D31" s="250">
        <f>+D27-'Fees and Charges'!G95</f>
        <v>0</v>
      </c>
      <c r="E31" s="250">
        <f>+E27-'Fees and Charges'!H95</f>
        <v>0</v>
      </c>
      <c r="F31" s="250">
        <f>+F27-'Fees and Charges'!I95</f>
        <v>0</v>
      </c>
      <c r="G31" s="250"/>
      <c r="H31" s="249"/>
    </row>
    <row r="33" spans="3:57" ht="12.75">
      <c r="C33" s="138" t="s">
        <v>117</v>
      </c>
      <c r="D33" s="138" t="s">
        <v>118</v>
      </c>
      <c r="E33" s="138" t="s">
        <v>123</v>
      </c>
      <c r="F33" s="138" t="s">
        <v>119</v>
      </c>
      <c r="G33" s="138"/>
      <c r="H33" s="138" t="s">
        <v>96</v>
      </c>
      <c r="AE33" s="138" t="s">
        <v>117</v>
      </c>
      <c r="AF33" s="138" t="s">
        <v>118</v>
      </c>
      <c r="AG33" s="138" t="s">
        <v>123</v>
      </c>
      <c r="AH33" s="138" t="s">
        <v>119</v>
      </c>
      <c r="AI33" s="138"/>
      <c r="AJ33" s="138" t="s">
        <v>96</v>
      </c>
      <c r="AL33" s="138" t="s">
        <v>117</v>
      </c>
      <c r="AM33" s="138" t="s">
        <v>118</v>
      </c>
      <c r="AN33" s="138" t="s">
        <v>123</v>
      </c>
      <c r="AO33" s="138" t="s">
        <v>119</v>
      </c>
      <c r="AP33" s="138"/>
      <c r="AQ33" s="138" t="s">
        <v>96</v>
      </c>
      <c r="AS33" s="138" t="s">
        <v>117</v>
      </c>
      <c r="AT33" s="138" t="s">
        <v>118</v>
      </c>
      <c r="AU33" s="138" t="s">
        <v>123</v>
      </c>
      <c r="AV33" s="138" t="s">
        <v>119</v>
      </c>
      <c r="AW33" s="138"/>
      <c r="AX33" s="138" t="s">
        <v>96</v>
      </c>
      <c r="AZ33" s="138" t="s">
        <v>117</v>
      </c>
      <c r="BA33" s="138" t="s">
        <v>118</v>
      </c>
      <c r="BB33" s="138" t="s">
        <v>123</v>
      </c>
      <c r="BC33" s="138" t="s">
        <v>119</v>
      </c>
      <c r="BD33" s="138"/>
      <c r="BE33" s="138" t="s">
        <v>96</v>
      </c>
    </row>
    <row r="34" spans="2:57" ht="12.75">
      <c r="B34" s="136" t="s">
        <v>325</v>
      </c>
      <c r="C34" s="134">
        <f>+'City Dev'!F20+'Corp Assets'!F14+'Env Dev'!F14+'Direct Services'!F23+'Cust Serv'!F10+'City Leisure'!F21+PCC!F17+'P&amp;E'!F10+'L&amp;G'!F10</f>
        <v>-75</v>
      </c>
      <c r="D34" s="134">
        <f>+'City Dev'!G20+'Corp Assets'!G14+'Env Dev'!G14+'Direct Services'!G23+'Cust Serv'!G10+'City Leisure'!G21+PCC!G17+'P&amp;E'!G10+'L&amp;G'!G10</f>
        <v>-84</v>
      </c>
      <c r="E34" s="134">
        <f>+'City Dev'!H20+'Corp Assets'!H14+'Env Dev'!H14+'Direct Services'!H23+'Cust Serv'!H10+'City Leisure'!H21+PCC!H17+'P&amp;E'!H10+'L&amp;G'!H10</f>
        <v>-35</v>
      </c>
      <c r="F34" s="134">
        <f>+'City Dev'!I20+'Corp Assets'!I14+'Env Dev'!I14+'Direct Services'!I23+'Cust Serv'!I10+'City Leisure'!I21+PCC!I17+'P&amp;E'!I10+'L&amp;G'!I10</f>
        <v>75</v>
      </c>
      <c r="G34" s="134"/>
      <c r="H34" s="189">
        <f>+SUM(C34:F34)</f>
        <v>-119</v>
      </c>
      <c r="AE34" s="134">
        <v>0</v>
      </c>
      <c r="AF34" s="134">
        <v>0</v>
      </c>
      <c r="AG34" s="134">
        <v>0</v>
      </c>
      <c r="AH34" s="134">
        <v>0</v>
      </c>
      <c r="AI34" s="134"/>
      <c r="AJ34" s="189">
        <f>+SUM(AE34:AH34)</f>
        <v>0</v>
      </c>
      <c r="AL34" s="134">
        <v>0</v>
      </c>
      <c r="AM34" s="134">
        <v>0</v>
      </c>
      <c r="AN34" s="134">
        <v>0</v>
      </c>
      <c r="AO34" s="134">
        <v>0</v>
      </c>
      <c r="AP34" s="134"/>
      <c r="AQ34" s="189">
        <f>+SUM(AL34:AO34)</f>
        <v>0</v>
      </c>
      <c r="AS34" s="134">
        <v>0</v>
      </c>
      <c r="AT34" s="134">
        <v>0</v>
      </c>
      <c r="AU34" s="134">
        <v>0</v>
      </c>
      <c r="AV34" s="134">
        <v>0</v>
      </c>
      <c r="AW34" s="134"/>
      <c r="AX34" s="189">
        <f>+SUM(AS34:AV34)</f>
        <v>0</v>
      </c>
      <c r="AZ34" s="134">
        <f aca="true" t="shared" si="6" ref="AZ34:BC36">+C34+AE34+AL34+AS34+C76+C119</f>
        <v>-196</v>
      </c>
      <c r="BA34" s="134">
        <f t="shared" si="6"/>
        <v>-158</v>
      </c>
      <c r="BB34" s="134">
        <f t="shared" si="6"/>
        <v>-178</v>
      </c>
      <c r="BC34" s="134">
        <f t="shared" si="6"/>
        <v>-165</v>
      </c>
      <c r="BD34" s="134"/>
      <c r="BE34" s="134">
        <f>+SUM(AZ34:BC34)</f>
        <v>-697</v>
      </c>
    </row>
    <row r="35" spans="2:57" ht="12.75">
      <c r="B35" s="136" t="s">
        <v>326</v>
      </c>
      <c r="C35" s="134">
        <f>+'City Dev'!F21+'Corp Assets'!F15+'Env Dev'!F15+'Direct Services'!F24+'Cust Serv'!F11+'City Leisure'!F22+PCC!F18+'P&amp;E'!F11+'L&amp;G'!F11</f>
        <v>-956</v>
      </c>
      <c r="D35" s="134">
        <f>+'City Dev'!G21+'Corp Assets'!G15+'Env Dev'!G15+'Direct Services'!G24+'Cust Serv'!G11+'City Leisure'!G22+PCC!G18+'P&amp;E'!G11+'L&amp;G'!G11</f>
        <v>-516.25</v>
      </c>
      <c r="E35" s="134">
        <f>+'City Dev'!H21+'Corp Assets'!H15+'Env Dev'!H15+'Direct Services'!H24+'Cust Serv'!H11+'City Leisure'!H22+PCC!H18+'P&amp;E'!H11+'L&amp;G'!H11</f>
        <v>-195.865</v>
      </c>
      <c r="F35" s="134">
        <f>+'City Dev'!I21+'Corp Assets'!I15+'Env Dev'!I15+'Direct Services'!I24+'Cust Serv'!I11+'City Leisure'!I22+PCC!I18+'P&amp;E'!I11+'L&amp;G'!I11</f>
        <v>-602.499</v>
      </c>
      <c r="G35" s="134"/>
      <c r="H35" s="189">
        <f>+SUM(C35:F35)</f>
        <v>-2270.614</v>
      </c>
      <c r="AE35" s="134">
        <v>0</v>
      </c>
      <c r="AF35" s="134">
        <v>0</v>
      </c>
      <c r="AG35" s="134">
        <v>0</v>
      </c>
      <c r="AH35" s="134">
        <v>0</v>
      </c>
      <c r="AI35" s="134"/>
      <c r="AJ35" s="189">
        <f>+SUM(AE35:AH35)</f>
        <v>0</v>
      </c>
      <c r="AL35" s="134">
        <v>0</v>
      </c>
      <c r="AM35" s="134">
        <v>0</v>
      </c>
      <c r="AN35" s="134">
        <v>0</v>
      </c>
      <c r="AO35" s="134">
        <v>0</v>
      </c>
      <c r="AP35" s="134"/>
      <c r="AQ35" s="189">
        <f>+SUM(AL35:AO35)</f>
        <v>0</v>
      </c>
      <c r="AS35" s="134">
        <v>0</v>
      </c>
      <c r="AT35" s="134">
        <v>0</v>
      </c>
      <c r="AU35" s="134">
        <v>0</v>
      </c>
      <c r="AV35" s="134">
        <v>0</v>
      </c>
      <c r="AW35" s="134"/>
      <c r="AX35" s="189">
        <f>+SUM(AS35:AV35)</f>
        <v>0</v>
      </c>
      <c r="AZ35" s="134">
        <f t="shared" si="6"/>
        <v>-1861.0710000000001</v>
      </c>
      <c r="BA35" s="134">
        <f t="shared" si="6"/>
        <v>-961.25</v>
      </c>
      <c r="BB35" s="134">
        <f t="shared" si="6"/>
        <v>-714.865</v>
      </c>
      <c r="BC35" s="134">
        <f t="shared" si="6"/>
        <v>-754.927</v>
      </c>
      <c r="BD35" s="134"/>
      <c r="BE35" s="134">
        <f>+SUM(AZ35:BC35)</f>
        <v>-4292.112999999999</v>
      </c>
    </row>
    <row r="36" spans="2:57" ht="12.75">
      <c r="B36" s="136" t="s">
        <v>327</v>
      </c>
      <c r="C36" s="134">
        <f>+'City Dev'!F22+'Corp Assets'!F16+'Env Dev'!F16+'Direct Services'!F25+'Cust Serv'!F12+'City Leisure'!F23+PCC!F19+'P&amp;E'!F12+'L&amp;G'!F12</f>
        <v>-156.5</v>
      </c>
      <c r="D36" s="134">
        <f>+'City Dev'!G22+'Corp Assets'!G16+'Env Dev'!G16+'Direct Services'!G25+'Cust Serv'!G12+'City Leisure'!G23+PCC!G19+'P&amp;E'!G12+'L&amp;G'!G12</f>
        <v>-55.5</v>
      </c>
      <c r="E36" s="134">
        <f>+'City Dev'!H22+'Corp Assets'!H16+'Env Dev'!H16+'Direct Services'!H25+'Cust Serv'!H12+'City Leisure'!H23+PCC!H19+'P&amp;E'!H12+'L&amp;G'!H12</f>
        <v>-41.5</v>
      </c>
      <c r="F36" s="134">
        <f>+'City Dev'!I22+'Corp Assets'!I16+'Env Dev'!I16+'Direct Services'!I25+'Cust Serv'!I12+'City Leisure'!I23+PCC!I19+'P&amp;E'!I12+'L&amp;G'!I12</f>
        <v>-27.537</v>
      </c>
      <c r="G36" s="134"/>
      <c r="H36" s="189">
        <f>+SUM(C36:F36)</f>
        <v>-281.037</v>
      </c>
      <c r="AE36" s="134">
        <v>0</v>
      </c>
      <c r="AF36" s="134">
        <v>0</v>
      </c>
      <c r="AG36" s="134">
        <v>0</v>
      </c>
      <c r="AH36" s="134">
        <v>0</v>
      </c>
      <c r="AI36" s="134"/>
      <c r="AJ36" s="189">
        <f>+SUM(AE36:AH36)</f>
        <v>0</v>
      </c>
      <c r="AL36" s="134">
        <v>0</v>
      </c>
      <c r="AM36" s="134">
        <v>0</v>
      </c>
      <c r="AN36" s="134">
        <v>0</v>
      </c>
      <c r="AO36" s="134">
        <v>0</v>
      </c>
      <c r="AP36" s="134"/>
      <c r="AQ36" s="189">
        <f>+SUM(AL36:AO36)</f>
        <v>0</v>
      </c>
      <c r="AS36" s="134">
        <v>0</v>
      </c>
      <c r="AT36" s="134">
        <v>0</v>
      </c>
      <c r="AU36" s="134">
        <v>0</v>
      </c>
      <c r="AV36" s="134">
        <v>0</v>
      </c>
      <c r="AW36" s="134"/>
      <c r="AX36" s="189">
        <f>+SUM(AS36:AV36)</f>
        <v>0</v>
      </c>
      <c r="AZ36" s="134">
        <f t="shared" si="6"/>
        <v>-1181.7007000000003</v>
      </c>
      <c r="BA36" s="134">
        <f t="shared" si="6"/>
        <v>-413.8676499999999</v>
      </c>
      <c r="BB36" s="134">
        <f t="shared" si="6"/>
        <v>-274.53725</v>
      </c>
      <c r="BC36" s="134">
        <f t="shared" si="6"/>
        <v>-312.896</v>
      </c>
      <c r="BD36" s="134"/>
      <c r="BE36" s="134">
        <f>+SUM(AZ36:BC36)</f>
        <v>-2183.0016000000005</v>
      </c>
    </row>
    <row r="37" spans="2:57" s="190" customFormat="1" ht="13.5" thickBot="1">
      <c r="B37" s="190" t="s">
        <v>96</v>
      </c>
      <c r="C37" s="135">
        <f>+SUM(C34:C36)</f>
        <v>-1187.5</v>
      </c>
      <c r="D37" s="135">
        <f>+SUM(D34:D36)</f>
        <v>-655.75</v>
      </c>
      <c r="E37" s="135">
        <f>+SUM(E34:E36)</f>
        <v>-272.365</v>
      </c>
      <c r="F37" s="135">
        <f>+SUM(F34:F36)</f>
        <v>-555.0360000000001</v>
      </c>
      <c r="G37" s="135"/>
      <c r="H37" s="135">
        <f>+SUM(H34:H36)</f>
        <v>-2670.651</v>
      </c>
      <c r="AE37" s="135">
        <f>+SUM(AE34:AE36)</f>
        <v>0</v>
      </c>
      <c r="AF37" s="135">
        <f>+SUM(AF34:AF36)</f>
        <v>0</v>
      </c>
      <c r="AG37" s="135">
        <f>+SUM(AG34:AG36)</f>
        <v>0</v>
      </c>
      <c r="AH37" s="135">
        <f>+SUM(AH34:AH36)</f>
        <v>0</v>
      </c>
      <c r="AI37" s="135"/>
      <c r="AJ37" s="135">
        <f>+SUM(AJ34:AJ36)</f>
        <v>0</v>
      </c>
      <c r="AL37" s="135">
        <f>+SUM(AL34:AL36)</f>
        <v>0</v>
      </c>
      <c r="AM37" s="135">
        <f>+SUM(AM34:AM36)</f>
        <v>0</v>
      </c>
      <c r="AN37" s="135">
        <f>+SUM(AN34:AN36)</f>
        <v>0</v>
      </c>
      <c r="AO37" s="135">
        <f>+SUM(AO34:AO36)</f>
        <v>0</v>
      </c>
      <c r="AP37" s="135"/>
      <c r="AQ37" s="135">
        <f>+SUM(AQ34:AQ36)</f>
        <v>0</v>
      </c>
      <c r="AS37" s="135">
        <f>+SUM(AS34:AS36)</f>
        <v>0</v>
      </c>
      <c r="AT37" s="135">
        <f>+SUM(AT34:AT36)</f>
        <v>0</v>
      </c>
      <c r="AU37" s="135">
        <f>+SUM(AU34:AU36)</f>
        <v>0</v>
      </c>
      <c r="AV37" s="135">
        <f>+SUM(AV34:AV36)</f>
        <v>0</v>
      </c>
      <c r="AW37" s="135"/>
      <c r="AX37" s="135">
        <f>+SUM(AX34:AX36)</f>
        <v>0</v>
      </c>
      <c r="AZ37" s="135">
        <f>+SUM(AZ34:AZ36)</f>
        <v>-3238.7717000000002</v>
      </c>
      <c r="BA37" s="135">
        <f>+SUM(BA34:BA36)</f>
        <v>-1533.11765</v>
      </c>
      <c r="BB37" s="135">
        <f>+SUM(BB34:BB36)</f>
        <v>-1167.40225</v>
      </c>
      <c r="BC37" s="135">
        <f>+SUM(BC34:BC36)</f>
        <v>-1232.823</v>
      </c>
      <c r="BD37" s="135"/>
      <c r="BE37" s="135">
        <f>+SUM(BE34:BE36)</f>
        <v>-7172.1146</v>
      </c>
    </row>
    <row r="39" spans="2:57" ht="12.75">
      <c r="B39" s="136" t="s">
        <v>328</v>
      </c>
      <c r="C39" s="134">
        <f>+C34*-0.8</f>
        <v>60</v>
      </c>
      <c r="D39" s="134">
        <f>+D34*-0.8</f>
        <v>67.2</v>
      </c>
      <c r="E39" s="134">
        <f>+E34*-0.8</f>
        <v>28</v>
      </c>
      <c r="F39" s="134">
        <f>+F34*-0.8</f>
        <v>-60</v>
      </c>
      <c r="G39" s="134"/>
      <c r="H39" s="189">
        <f>+SUM(C39:F39)</f>
        <v>95.19999999999999</v>
      </c>
      <c r="AE39" s="134">
        <f>+AE34*-0.8</f>
        <v>0</v>
      </c>
      <c r="AF39" s="134">
        <f>+AF34*-0.8</f>
        <v>0</v>
      </c>
      <c r="AG39" s="134">
        <f>+AG34*-0.8</f>
        <v>0</v>
      </c>
      <c r="AH39" s="134">
        <f>+AH34*-0.8</f>
        <v>0</v>
      </c>
      <c r="AI39" s="134"/>
      <c r="AJ39" s="189">
        <f>+SUM(AE39:AH39)</f>
        <v>0</v>
      </c>
      <c r="AL39" s="134">
        <f>+AL34*-0.8</f>
        <v>0</v>
      </c>
      <c r="AM39" s="134">
        <f>+AM34*-0.8</f>
        <v>0</v>
      </c>
      <c r="AN39" s="134">
        <f>+AN34*-0.8</f>
        <v>0</v>
      </c>
      <c r="AO39" s="134">
        <f>+AO34*-0.8</f>
        <v>0</v>
      </c>
      <c r="AP39" s="134"/>
      <c r="AQ39" s="189">
        <f>+SUM(AL39:AO39)</f>
        <v>0</v>
      </c>
      <c r="AS39" s="134">
        <f>+AS34*-0.8</f>
        <v>0</v>
      </c>
      <c r="AT39" s="134">
        <f>+AT34*-0.8</f>
        <v>0</v>
      </c>
      <c r="AU39" s="134">
        <f>+AU34*-0.8</f>
        <v>0</v>
      </c>
      <c r="AV39" s="134">
        <f>+AV34*-0.8</f>
        <v>0</v>
      </c>
      <c r="AW39" s="134"/>
      <c r="AX39" s="189">
        <f>+SUM(AS39:AV39)</f>
        <v>0</v>
      </c>
      <c r="AZ39" s="134">
        <f aca="true" t="shared" si="7" ref="AZ39:BC41">+C39+AE39+AL39+AS39+C81+C124</f>
        <v>156.79999999999998</v>
      </c>
      <c r="BA39" s="134">
        <f t="shared" si="7"/>
        <v>126.4</v>
      </c>
      <c r="BB39" s="134">
        <f t="shared" si="7"/>
        <v>142.4</v>
      </c>
      <c r="BC39" s="134">
        <f t="shared" si="7"/>
        <v>132</v>
      </c>
      <c r="BD39" s="134"/>
      <c r="BE39" s="134">
        <f>+SUM(AZ39:BC39)</f>
        <v>557.6</v>
      </c>
    </row>
    <row r="40" spans="2:57" ht="12.75">
      <c r="B40" s="136" t="s">
        <v>329</v>
      </c>
      <c r="C40" s="134">
        <f>+C35*-0.4</f>
        <v>382.40000000000003</v>
      </c>
      <c r="D40" s="134">
        <f>+D35*-0.4</f>
        <v>206.5</v>
      </c>
      <c r="E40" s="134">
        <f>+E35*-0.4</f>
        <v>78.346</v>
      </c>
      <c r="F40" s="134">
        <f>+F35*-0.4</f>
        <v>240.99960000000002</v>
      </c>
      <c r="G40" s="134"/>
      <c r="H40" s="189">
        <f>+SUM(C40:F40)</f>
        <v>908.2456000000001</v>
      </c>
      <c r="AE40" s="134">
        <f>+AE35*-0.4</f>
        <v>0</v>
      </c>
      <c r="AF40" s="134">
        <f>+AF35*-0.4</f>
        <v>0</v>
      </c>
      <c r="AG40" s="134">
        <f>+AG35*-0.4</f>
        <v>0</v>
      </c>
      <c r="AH40" s="134">
        <f>+AH35*-0.4</f>
        <v>0</v>
      </c>
      <c r="AI40" s="134"/>
      <c r="AJ40" s="189">
        <f>+SUM(AE40:AH40)</f>
        <v>0</v>
      </c>
      <c r="AL40" s="134">
        <f>+AL35*-0.4</f>
        <v>0</v>
      </c>
      <c r="AM40" s="134">
        <f>+AM35*-0.4</f>
        <v>0</v>
      </c>
      <c r="AN40" s="134">
        <f>+AN35*-0.4</f>
        <v>0</v>
      </c>
      <c r="AO40" s="134">
        <f>+AO35*-0.4</f>
        <v>0</v>
      </c>
      <c r="AP40" s="134"/>
      <c r="AQ40" s="189">
        <f>+SUM(AL40:AO40)</f>
        <v>0</v>
      </c>
      <c r="AS40" s="134">
        <f>+AS35*-0.4</f>
        <v>0</v>
      </c>
      <c r="AT40" s="134">
        <f>+AT35*-0.4</f>
        <v>0</v>
      </c>
      <c r="AU40" s="134">
        <f>+AU35*-0.4</f>
        <v>0</v>
      </c>
      <c r="AV40" s="134">
        <f>+AV35*-0.4</f>
        <v>0</v>
      </c>
      <c r="AW40" s="134"/>
      <c r="AX40" s="189">
        <f>+SUM(AS40:AV40)</f>
        <v>0</v>
      </c>
      <c r="AZ40" s="134">
        <f t="shared" si="7"/>
        <v>744.4284</v>
      </c>
      <c r="BA40" s="134">
        <f t="shared" si="7"/>
        <v>384.5</v>
      </c>
      <c r="BB40" s="134">
        <f t="shared" si="7"/>
        <v>285.946</v>
      </c>
      <c r="BC40" s="134">
        <f t="shared" si="7"/>
        <v>301.97080000000005</v>
      </c>
      <c r="BD40" s="134"/>
      <c r="BE40" s="134">
        <f>+SUM(AZ40:BC40)</f>
        <v>1716.8452000000002</v>
      </c>
    </row>
    <row r="41" spans="2:57" ht="12.75">
      <c r="B41" s="136" t="s">
        <v>330</v>
      </c>
      <c r="C41" s="134">
        <f>+C36*0</f>
        <v>0</v>
      </c>
      <c r="D41" s="134">
        <f>+D36*0</f>
        <v>0</v>
      </c>
      <c r="E41" s="134">
        <f>+E36*0</f>
        <v>0</v>
      </c>
      <c r="F41" s="134">
        <f>+F36*0</f>
        <v>0</v>
      </c>
      <c r="G41" s="134"/>
      <c r="H41" s="189">
        <f>+SUM(C41:F41)</f>
        <v>0</v>
      </c>
      <c r="AE41" s="134">
        <f>+AE36*0</f>
        <v>0</v>
      </c>
      <c r="AF41" s="134">
        <f>+AF36*0</f>
        <v>0</v>
      </c>
      <c r="AG41" s="134">
        <f>+AG36*0</f>
        <v>0</v>
      </c>
      <c r="AH41" s="134">
        <f>+AH36*0</f>
        <v>0</v>
      </c>
      <c r="AI41" s="134"/>
      <c r="AJ41" s="189">
        <f>+SUM(AE41:AH41)</f>
        <v>0</v>
      </c>
      <c r="AL41" s="134">
        <f>+AL36*0</f>
        <v>0</v>
      </c>
      <c r="AM41" s="134">
        <f>+AM36*0</f>
        <v>0</v>
      </c>
      <c r="AN41" s="134">
        <f>+AN36*0</f>
        <v>0</v>
      </c>
      <c r="AO41" s="134">
        <f>+AO36*0</f>
        <v>0</v>
      </c>
      <c r="AP41" s="134"/>
      <c r="AQ41" s="189">
        <f>+SUM(AL41:AO41)</f>
        <v>0</v>
      </c>
      <c r="AS41" s="134">
        <f>+AS36*0</f>
        <v>0</v>
      </c>
      <c r="AT41" s="134">
        <f>+AT36*0</f>
        <v>0</v>
      </c>
      <c r="AU41" s="134">
        <f>+AU36*0</f>
        <v>0</v>
      </c>
      <c r="AV41" s="134">
        <f>+AV36*0</f>
        <v>0</v>
      </c>
      <c r="AW41" s="134"/>
      <c r="AX41" s="189">
        <f>+SUM(AS41:AV41)</f>
        <v>0</v>
      </c>
      <c r="AZ41" s="134">
        <f t="shared" si="7"/>
        <v>0</v>
      </c>
      <c r="BA41" s="134">
        <f t="shared" si="7"/>
        <v>0</v>
      </c>
      <c r="BB41" s="134">
        <f t="shared" si="7"/>
        <v>0</v>
      </c>
      <c r="BC41" s="134">
        <f t="shared" si="7"/>
        <v>0</v>
      </c>
      <c r="BD41" s="134"/>
      <c r="BE41" s="134">
        <f>+SUM(AZ41:BC41)</f>
        <v>0</v>
      </c>
    </row>
    <row r="42" spans="2:57" ht="13.5" thickBot="1">
      <c r="B42" s="190" t="s">
        <v>96</v>
      </c>
      <c r="C42" s="135">
        <f>+SUM(C39:C41)</f>
        <v>442.40000000000003</v>
      </c>
      <c r="D42" s="135">
        <f>+SUM(D39:D41)</f>
        <v>273.7</v>
      </c>
      <c r="E42" s="135">
        <f>+SUM(E39:E41)</f>
        <v>106.346</v>
      </c>
      <c r="F42" s="135">
        <f>+SUM(F39:F41)</f>
        <v>180.99960000000002</v>
      </c>
      <c r="G42" s="135"/>
      <c r="H42" s="135">
        <f>+SUM(H39:H41)</f>
        <v>1003.4456</v>
      </c>
      <c r="AE42" s="135">
        <f>+SUM(AE39:AE41)</f>
        <v>0</v>
      </c>
      <c r="AF42" s="135">
        <f>+SUM(AF39:AF41)</f>
        <v>0</v>
      </c>
      <c r="AG42" s="135">
        <f>+SUM(AG39:AG41)</f>
        <v>0</v>
      </c>
      <c r="AH42" s="135">
        <f>+SUM(AH39:AH41)</f>
        <v>0</v>
      </c>
      <c r="AI42" s="135"/>
      <c r="AJ42" s="135">
        <f>+SUM(AJ39:AJ41)</f>
        <v>0</v>
      </c>
      <c r="AL42" s="135">
        <f>+SUM(AL39:AL41)</f>
        <v>0</v>
      </c>
      <c r="AM42" s="135">
        <f>+SUM(AM39:AM41)</f>
        <v>0</v>
      </c>
      <c r="AN42" s="135">
        <f>+SUM(AN39:AN41)</f>
        <v>0</v>
      </c>
      <c r="AO42" s="135">
        <f>+SUM(AO39:AO41)</f>
        <v>0</v>
      </c>
      <c r="AP42" s="135"/>
      <c r="AQ42" s="135">
        <f>+SUM(AQ39:AQ41)</f>
        <v>0</v>
      </c>
      <c r="AS42" s="135">
        <f>+SUM(AS39:AS41)</f>
        <v>0</v>
      </c>
      <c r="AT42" s="135">
        <f>+SUM(AT39:AT41)</f>
        <v>0</v>
      </c>
      <c r="AU42" s="135">
        <f>+SUM(AU39:AU41)</f>
        <v>0</v>
      </c>
      <c r="AV42" s="135">
        <f>+SUM(AV39:AV41)</f>
        <v>0</v>
      </c>
      <c r="AW42" s="135"/>
      <c r="AX42" s="135">
        <f>+SUM(AX39:AX41)</f>
        <v>0</v>
      </c>
      <c r="AZ42" s="135">
        <f>+SUM(AZ39:AZ41)</f>
        <v>901.2284</v>
      </c>
      <c r="BA42" s="135">
        <f>+SUM(BA39:BA41)</f>
        <v>510.9</v>
      </c>
      <c r="BB42" s="135">
        <f>+SUM(BB39:BB41)</f>
        <v>428.346</v>
      </c>
      <c r="BC42" s="135">
        <f>+SUM(BC39:BC41)</f>
        <v>433.97080000000005</v>
      </c>
      <c r="BD42" s="135"/>
      <c r="BE42" s="135">
        <f>+SUM(BE39:BE41)</f>
        <v>2274.4452</v>
      </c>
    </row>
    <row r="44" spans="2:7" ht="12.75">
      <c r="B44" s="249" t="s">
        <v>407</v>
      </c>
      <c r="C44" s="250">
        <f>+C42-'Fees and Charges'!F111</f>
        <v>0</v>
      </c>
      <c r="D44" s="250">
        <f>+D42-'Fees and Charges'!G111</f>
        <v>0</v>
      </c>
      <c r="E44" s="250">
        <f>+E42-'Fees and Charges'!H111</f>
        <v>0</v>
      </c>
      <c r="F44" s="250">
        <f>+F42-'Fees and Charges'!I111</f>
        <v>0</v>
      </c>
      <c r="G44" s="250"/>
    </row>
    <row r="46" spans="3:36" ht="18">
      <c r="C46" s="283" t="s">
        <v>105</v>
      </c>
      <c r="D46" s="283"/>
      <c r="E46" s="283"/>
      <c r="F46" s="283"/>
      <c r="G46" s="280"/>
      <c r="H46" s="177"/>
      <c r="AE46" s="284" t="s">
        <v>435</v>
      </c>
      <c r="AF46" s="284"/>
      <c r="AG46" s="284"/>
      <c r="AH46" s="284"/>
      <c r="AI46" s="177"/>
      <c r="AJ46" s="177"/>
    </row>
    <row r="47" spans="3:36" ht="12.75">
      <c r="C47" s="138" t="s">
        <v>117</v>
      </c>
      <c r="D47" s="138" t="s">
        <v>118</v>
      </c>
      <c r="E47" s="138" t="s">
        <v>123</v>
      </c>
      <c r="F47" s="138" t="s">
        <v>119</v>
      </c>
      <c r="G47" s="138"/>
      <c r="H47" s="138" t="s">
        <v>96</v>
      </c>
      <c r="AE47" s="138" t="s">
        <v>117</v>
      </c>
      <c r="AF47" s="138" t="s">
        <v>118</v>
      </c>
      <c r="AG47" s="138" t="s">
        <v>123</v>
      </c>
      <c r="AH47" s="138" t="s">
        <v>119</v>
      </c>
      <c r="AI47" s="138"/>
      <c r="AJ47" s="138" t="s">
        <v>96</v>
      </c>
    </row>
    <row r="48" spans="2:36" ht="12.75">
      <c r="B48" s="136" t="s">
        <v>146</v>
      </c>
      <c r="C48" s="134">
        <f>+'City Dev'!F38</f>
        <v>-5</v>
      </c>
      <c r="D48" s="134">
        <f>+'City Dev'!G38</f>
        <v>-5</v>
      </c>
      <c r="E48" s="134">
        <f>+'City Dev'!H38</f>
        <v>-20</v>
      </c>
      <c r="F48" s="134">
        <f>+'City Dev'!I38</f>
        <v>0</v>
      </c>
      <c r="G48" s="134"/>
      <c r="H48" s="134">
        <f>+SUM(C48:F48)</f>
        <v>-30</v>
      </c>
      <c r="AE48" s="134"/>
      <c r="AF48" s="134"/>
      <c r="AG48" s="134"/>
      <c r="AH48" s="134"/>
      <c r="AI48" s="134"/>
      <c r="AJ48" s="134"/>
    </row>
    <row r="49" spans="2:36" ht="12.75">
      <c r="B49" s="136" t="s">
        <v>212</v>
      </c>
      <c r="C49" s="134">
        <f>+'Corp Assets'!F40</f>
        <v>-420.1</v>
      </c>
      <c r="D49" s="134">
        <f>+'Corp Assets'!G40</f>
        <v>-108</v>
      </c>
      <c r="E49" s="134">
        <f>+'Corp Assets'!H40</f>
        <v>-95</v>
      </c>
      <c r="F49" s="134">
        <f>+'Corp Assets'!I40</f>
        <v>-103</v>
      </c>
      <c r="G49" s="134"/>
      <c r="H49" s="134">
        <f>+SUM(C49:F49)</f>
        <v>-726.1</v>
      </c>
      <c r="AE49" s="134"/>
      <c r="AF49" s="134"/>
      <c r="AG49" s="134"/>
      <c r="AH49" s="134"/>
      <c r="AI49" s="134"/>
      <c r="AJ49" s="134"/>
    </row>
    <row r="50" spans="2:36" ht="12.75">
      <c r="B50" s="136" t="s">
        <v>308</v>
      </c>
      <c r="C50" s="134">
        <f>+'C&amp;H'!F33</f>
        <v>-192</v>
      </c>
      <c r="D50" s="134">
        <f>+'C&amp;H'!G33</f>
        <v>-133</v>
      </c>
      <c r="E50" s="134">
        <f>+'C&amp;H'!H33</f>
        <v>-66</v>
      </c>
      <c r="F50" s="134">
        <f>+'C&amp;H'!I33</f>
        <v>0</v>
      </c>
      <c r="G50" s="134"/>
      <c r="H50" s="134">
        <f>+SUM(C50:F50)</f>
        <v>-391</v>
      </c>
      <c r="AE50" s="134">
        <f>+'C&amp;H'!F50</f>
        <v>349</v>
      </c>
      <c r="AF50" s="134">
        <f>+'C&amp;H'!G50</f>
        <v>0</v>
      </c>
      <c r="AG50" s="134">
        <f>+'C&amp;H'!H50</f>
        <v>-99</v>
      </c>
      <c r="AH50" s="134">
        <f>+'C&amp;H'!I50</f>
        <v>0</v>
      </c>
      <c r="AI50" s="134">
        <f>+'C&amp;H'!J50</f>
        <v>0</v>
      </c>
      <c r="AJ50" s="134">
        <f>+'C&amp;H'!K50</f>
        <v>0</v>
      </c>
    </row>
    <row r="51" spans="3:36" ht="13.5" thickBot="1">
      <c r="C51" s="135">
        <f>+SUM(C48:C50)</f>
        <v>-617.1</v>
      </c>
      <c r="D51" s="135">
        <f>+SUM(D48:D50)</f>
        <v>-246</v>
      </c>
      <c r="E51" s="135">
        <f>+SUM(E48:E50)</f>
        <v>-181</v>
      </c>
      <c r="F51" s="135">
        <f>+SUM(F48:F50)</f>
        <v>-103</v>
      </c>
      <c r="G51" s="135"/>
      <c r="H51" s="135">
        <f>+SUM(H48:H50)</f>
        <v>-1147.1</v>
      </c>
      <c r="AE51" s="135">
        <f>+SUM(AE48:AE50)</f>
        <v>349</v>
      </c>
      <c r="AF51" s="135">
        <f>+SUM(AF48:AF50)</f>
        <v>0</v>
      </c>
      <c r="AG51" s="135">
        <f>+SUM(AG48:AG50)</f>
        <v>-99</v>
      </c>
      <c r="AH51" s="135">
        <f>+SUM(AH48:AH50)</f>
        <v>0</v>
      </c>
      <c r="AI51" s="135"/>
      <c r="AJ51" s="135">
        <f>+SUM(AJ48:AJ50)</f>
        <v>0</v>
      </c>
    </row>
    <row r="52" spans="3:8" ht="12.75">
      <c r="C52" s="134"/>
      <c r="D52" s="134"/>
      <c r="E52" s="134"/>
      <c r="F52" s="134"/>
      <c r="G52" s="134"/>
      <c r="H52" s="134"/>
    </row>
    <row r="53" spans="2:36" ht="12.75">
      <c r="B53" s="136" t="s">
        <v>33</v>
      </c>
      <c r="C53" s="134">
        <f>+Finance!F26</f>
        <v>-225.2</v>
      </c>
      <c r="D53" s="134">
        <f>+Finance!G26</f>
        <v>-111</v>
      </c>
      <c r="E53" s="134">
        <f>+Finance!H26</f>
        <v>-34</v>
      </c>
      <c r="F53" s="134">
        <f>+Finance!I26</f>
        <v>-40</v>
      </c>
      <c r="G53" s="134"/>
      <c r="H53" s="134">
        <f>+SUM(C53:F53)</f>
        <v>-410.2</v>
      </c>
      <c r="AE53" s="134"/>
      <c r="AF53" s="134"/>
      <c r="AG53" s="134"/>
      <c r="AH53" s="134"/>
      <c r="AI53" s="134"/>
      <c r="AJ53" s="134"/>
    </row>
    <row r="54" spans="2:36" ht="12.75">
      <c r="B54" s="136" t="s">
        <v>17</v>
      </c>
      <c r="C54" s="134">
        <f>+ICT!F15</f>
        <v>-34.2</v>
      </c>
      <c r="D54" s="134">
        <f>+ICT!G15</f>
        <v>-18</v>
      </c>
      <c r="E54" s="134">
        <f>+ICT!H15</f>
        <v>-15</v>
      </c>
      <c r="F54" s="134">
        <f>+ICT!I15</f>
        <v>-200</v>
      </c>
      <c r="G54" s="134"/>
      <c r="H54" s="134">
        <f>+SUM(C54:F54)</f>
        <v>-267.2</v>
      </c>
      <c r="AE54" s="134"/>
      <c r="AF54" s="134"/>
      <c r="AG54" s="134"/>
      <c r="AH54" s="134"/>
      <c r="AI54" s="134"/>
      <c r="AJ54" s="134"/>
    </row>
    <row r="55" spans="2:36" ht="12.75">
      <c r="B55" s="136" t="s">
        <v>134</v>
      </c>
      <c r="C55" s="134">
        <f>+'Bus Imp'!F22</f>
        <v>-96</v>
      </c>
      <c r="D55" s="134">
        <f>+'Bus Imp'!G22</f>
        <v>-46</v>
      </c>
      <c r="E55" s="134">
        <f>+'Bus Imp'!H22</f>
        <v>-36</v>
      </c>
      <c r="F55" s="134">
        <f>+'Bus Imp'!I22</f>
        <v>-20</v>
      </c>
      <c r="G55" s="134"/>
      <c r="H55" s="134">
        <f>+SUM(C55:F55)</f>
        <v>-198</v>
      </c>
      <c r="AE55" s="134"/>
      <c r="AF55" s="134"/>
      <c r="AG55" s="134"/>
      <c r="AH55" s="134"/>
      <c r="AI55" s="134"/>
      <c r="AJ55" s="134"/>
    </row>
    <row r="56" spans="3:36" ht="13.5" thickBot="1">
      <c r="C56" s="135">
        <f>+SUM(C53:C55)</f>
        <v>-355.4</v>
      </c>
      <c r="D56" s="135">
        <f>+SUM(D53:D55)</f>
        <v>-175</v>
      </c>
      <c r="E56" s="135">
        <f>+SUM(E53:E55)</f>
        <v>-85</v>
      </c>
      <c r="F56" s="135">
        <f>+SUM(F53:F55)</f>
        <v>-260</v>
      </c>
      <c r="G56" s="135"/>
      <c r="H56" s="135">
        <f>+SUM(H53:H55)</f>
        <v>-875.4</v>
      </c>
      <c r="AE56" s="135"/>
      <c r="AF56" s="135"/>
      <c r="AG56" s="135"/>
      <c r="AH56" s="135"/>
      <c r="AI56" s="135"/>
      <c r="AJ56" s="135"/>
    </row>
    <row r="57" spans="3:8" ht="12.75">
      <c r="C57" s="134"/>
      <c r="D57" s="134"/>
      <c r="E57" s="134"/>
      <c r="F57" s="134"/>
      <c r="G57" s="134"/>
      <c r="H57" s="134"/>
    </row>
    <row r="58" spans="2:36" ht="12.75">
      <c r="B58" s="136" t="s">
        <v>294</v>
      </c>
      <c r="C58" s="134">
        <f>+'Direct Services'!F34</f>
        <v>-120</v>
      </c>
      <c r="D58" s="134">
        <f>+'Direct Services'!G34</f>
        <v>-40</v>
      </c>
      <c r="E58" s="134">
        <f>+'Direct Services'!H34</f>
        <v>-340</v>
      </c>
      <c r="F58" s="134">
        <f>+'Direct Services'!I34</f>
        <v>-25</v>
      </c>
      <c r="G58" s="134"/>
      <c r="H58" s="134">
        <f>+SUM(C58:F58)</f>
        <v>-525</v>
      </c>
      <c r="AE58" s="134">
        <f>+'Direct Services'!F59</f>
        <v>29</v>
      </c>
      <c r="AF58" s="134">
        <f>+'Direct Services'!G59</f>
        <v>0</v>
      </c>
      <c r="AG58" s="134">
        <f>+'Direct Services'!H59</f>
        <v>0</v>
      </c>
      <c r="AH58" s="134">
        <f>+'Direct Services'!I59</f>
        <v>0</v>
      </c>
      <c r="AI58" s="134">
        <f>+'Direct Services'!J59</f>
        <v>0</v>
      </c>
      <c r="AJ58" s="134">
        <f>+'Direct Services'!K59</f>
        <v>0</v>
      </c>
    </row>
    <row r="59" spans="2:36" ht="12.75">
      <c r="B59" s="136" t="s">
        <v>243</v>
      </c>
      <c r="C59" s="134">
        <f>+'Cust Serv'!F21</f>
        <v>-247.014</v>
      </c>
      <c r="D59" s="134">
        <f>+'Cust Serv'!G21</f>
        <v>-81</v>
      </c>
      <c r="E59" s="134">
        <f>+'Cust Serv'!H21</f>
        <v>0</v>
      </c>
      <c r="F59" s="134">
        <f>+'Cust Serv'!I21</f>
        <v>-65.528</v>
      </c>
      <c r="G59" s="134"/>
      <c r="H59" s="134">
        <f>+SUM(C59:F59)</f>
        <v>-393.54200000000003</v>
      </c>
      <c r="AE59" s="134"/>
      <c r="AF59" s="134"/>
      <c r="AG59" s="134"/>
      <c r="AH59" s="134"/>
      <c r="AI59" s="134"/>
      <c r="AJ59" s="134"/>
    </row>
    <row r="60" spans="2:36" ht="12.75">
      <c r="B60" s="136" t="s">
        <v>255</v>
      </c>
      <c r="C60" s="134">
        <f>+'City Leisure'!F46</f>
        <v>-309.5577000000002</v>
      </c>
      <c r="D60" s="134">
        <f>+'City Leisure'!G46</f>
        <v>-56.867649999999905</v>
      </c>
      <c r="E60" s="134">
        <f>+'City Leisure'!H46</f>
        <v>-77.53725</v>
      </c>
      <c r="F60" s="134">
        <f>+'City Leisure'!I46</f>
        <v>-40</v>
      </c>
      <c r="G60" s="134"/>
      <c r="H60" s="134">
        <f>+SUM(C60:F60)</f>
        <v>-483.96260000000007</v>
      </c>
      <c r="AE60" s="134">
        <f>+'City Leisure'!F79</f>
        <v>127</v>
      </c>
      <c r="AF60" s="134">
        <f>+'City Leisure'!G79</f>
        <v>-34</v>
      </c>
      <c r="AG60" s="134">
        <f>+'City Leisure'!H79</f>
        <v>0</v>
      </c>
      <c r="AH60" s="134">
        <f>+'City Leisure'!I79</f>
        <v>-33</v>
      </c>
      <c r="AI60" s="134">
        <f>+'City Leisure'!J79</f>
        <v>0</v>
      </c>
      <c r="AJ60" s="134">
        <f>+'City Leisure'!K79</f>
        <v>0</v>
      </c>
    </row>
    <row r="61" spans="2:36" ht="12.75">
      <c r="B61" s="136" t="s">
        <v>169</v>
      </c>
      <c r="C61" s="134">
        <f>+'Env Dev'!F30</f>
        <v>-12</v>
      </c>
      <c r="D61" s="134">
        <f>+'Env Dev'!G30</f>
        <v>0</v>
      </c>
      <c r="E61" s="134">
        <f>+'Env Dev'!H30</f>
        <v>0</v>
      </c>
      <c r="F61" s="134">
        <f>+'Env Dev'!I30</f>
        <v>0</v>
      </c>
      <c r="G61" s="134"/>
      <c r="H61" s="134">
        <f>+SUM(C61:F61)</f>
        <v>-12</v>
      </c>
      <c r="AE61" s="134">
        <f>+'Env Dev'!F49</f>
        <v>198</v>
      </c>
      <c r="AF61" s="134">
        <f>+'Env Dev'!G49</f>
        <v>-15</v>
      </c>
      <c r="AG61" s="134">
        <f>+'Env Dev'!H49</f>
        <v>-88</v>
      </c>
      <c r="AH61" s="134">
        <f>+'Env Dev'!I49</f>
        <v>3</v>
      </c>
      <c r="AI61" s="134">
        <f>+'Env Dev'!J49</f>
        <v>0</v>
      </c>
      <c r="AJ61" s="134">
        <f>+'Env Dev'!K49</f>
        <v>0</v>
      </c>
    </row>
    <row r="62" spans="3:36" ht="13.5" thickBot="1">
      <c r="C62" s="135">
        <f>+SUM(C58:C61)</f>
        <v>-688.5717000000002</v>
      </c>
      <c r="D62" s="135">
        <f>+SUM(D58:D61)</f>
        <v>-177.8676499999999</v>
      </c>
      <c r="E62" s="135">
        <f>+SUM(E58:E61)</f>
        <v>-417.53725</v>
      </c>
      <c r="F62" s="135">
        <f>+SUM(F58:F61)</f>
        <v>-130.52800000000002</v>
      </c>
      <c r="G62" s="135"/>
      <c r="H62" s="135">
        <f>+SUM(H58:H61)</f>
        <v>-1414.5046000000002</v>
      </c>
      <c r="AE62" s="135">
        <f>+SUM(AE58:AE61)</f>
        <v>354</v>
      </c>
      <c r="AF62" s="135">
        <f>+SUM(AF58:AF61)</f>
        <v>-49</v>
      </c>
      <c r="AG62" s="135">
        <f>+SUM(AG58:AG61)</f>
        <v>-88</v>
      </c>
      <c r="AH62" s="135">
        <f>+SUM(AH58:AH61)</f>
        <v>-30</v>
      </c>
      <c r="AI62" s="135"/>
      <c r="AJ62" s="135">
        <f>+SUM(AJ58:AJ61)</f>
        <v>0</v>
      </c>
    </row>
    <row r="63" spans="3:8" ht="12.75">
      <c r="C63" s="134"/>
      <c r="D63" s="134"/>
      <c r="E63" s="134"/>
      <c r="F63" s="134"/>
      <c r="G63" s="134"/>
      <c r="H63" s="134"/>
    </row>
    <row r="64" spans="2:36" ht="12.75">
      <c r="B64" s="136" t="s">
        <v>306</v>
      </c>
      <c r="C64" s="134">
        <f>+PCC!F32</f>
        <v>-6</v>
      </c>
      <c r="D64" s="134">
        <f>+PCC!G32</f>
        <v>-1.5</v>
      </c>
      <c r="E64" s="134">
        <f>+PCC!H32</f>
        <v>-1.5</v>
      </c>
      <c r="F64" s="134">
        <f>+PCC!I32</f>
        <v>0</v>
      </c>
      <c r="G64" s="134"/>
      <c r="H64" s="134">
        <f>+SUM(C64:F64)</f>
        <v>-9</v>
      </c>
      <c r="AE64" s="134">
        <f>+PCC!F53</f>
        <v>350</v>
      </c>
      <c r="AF64" s="134">
        <f>+PCC!G53</f>
        <v>0</v>
      </c>
      <c r="AG64" s="134">
        <f>+PCC!H53</f>
        <v>0</v>
      </c>
      <c r="AH64" s="134">
        <f>+PCC!I53</f>
        <v>0</v>
      </c>
      <c r="AI64" s="134">
        <f>+PCC!J53</f>
        <v>0</v>
      </c>
      <c r="AJ64" s="134">
        <f>+PCC!K53</f>
        <v>0</v>
      </c>
    </row>
    <row r="65" spans="2:36" ht="12.75">
      <c r="B65" s="136" t="s">
        <v>67</v>
      </c>
      <c r="C65" s="134">
        <f>+'P&amp;E'!F19</f>
        <v>-61</v>
      </c>
      <c r="D65" s="134">
        <f>+'P&amp;E'!G19</f>
        <v>-6</v>
      </c>
      <c r="E65" s="134">
        <f>+'P&amp;E'!H19</f>
        <v>0</v>
      </c>
      <c r="F65" s="134">
        <f>+'P&amp;E'!I19</f>
        <v>0</v>
      </c>
      <c r="G65" s="134"/>
      <c r="H65" s="134">
        <f>+SUM(C65:F65)</f>
        <v>-67</v>
      </c>
      <c r="AE65" s="134">
        <f>+'P&amp;E'!F38</f>
        <v>59</v>
      </c>
      <c r="AF65" s="134">
        <f>+'P&amp;E'!G38</f>
        <v>0</v>
      </c>
      <c r="AG65" s="134">
        <f>+'P&amp;E'!H38</f>
        <v>-50</v>
      </c>
      <c r="AH65" s="134">
        <f>+'P&amp;E'!I38</f>
        <v>0</v>
      </c>
      <c r="AI65" s="134">
        <f>+'P&amp;E'!J38</f>
        <v>0</v>
      </c>
      <c r="AJ65" s="134">
        <f>+'P&amp;E'!K38</f>
        <v>0</v>
      </c>
    </row>
    <row r="66" spans="2:36" ht="12.75">
      <c r="B66" s="136" t="s">
        <v>307</v>
      </c>
      <c r="C66" s="134">
        <f>+'L&amp;G'!F32</f>
        <v>-33</v>
      </c>
      <c r="D66" s="134">
        <f>+'L&amp;G'!G32</f>
        <v>-30</v>
      </c>
      <c r="E66" s="134">
        <f>+'L&amp;G'!H32</f>
        <v>0</v>
      </c>
      <c r="F66" s="134">
        <f>+'L&amp;G'!I32</f>
        <v>-5.359</v>
      </c>
      <c r="G66" s="134"/>
      <c r="H66" s="134">
        <f>+SUM(C66:F66)</f>
        <v>-68.359</v>
      </c>
      <c r="AE66" s="134"/>
      <c r="AF66" s="134"/>
      <c r="AG66" s="134"/>
      <c r="AH66" s="134"/>
      <c r="AI66" s="134"/>
      <c r="AJ66" s="134"/>
    </row>
    <row r="67" spans="3:36" ht="13.5" thickBot="1">
      <c r="C67" s="135">
        <f>+SUM(C64:C66)</f>
        <v>-100</v>
      </c>
      <c r="D67" s="135">
        <f>+SUM(D64:D66)</f>
        <v>-37.5</v>
      </c>
      <c r="E67" s="135">
        <f>+SUM(E64:E66)</f>
        <v>-1.5</v>
      </c>
      <c r="F67" s="135">
        <f>+SUM(F64:F66)</f>
        <v>-5.359</v>
      </c>
      <c r="G67" s="135"/>
      <c r="H67" s="135">
        <f>+SUM(H64:H66)</f>
        <v>-144.35899999999998</v>
      </c>
      <c r="AE67" s="135">
        <f>+SUM(AE64:AE66)</f>
        <v>409</v>
      </c>
      <c r="AF67" s="135">
        <f>+SUM(AF64:AF66)</f>
        <v>0</v>
      </c>
      <c r="AG67" s="135">
        <f>+SUM(AG64:AG66)</f>
        <v>-50</v>
      </c>
      <c r="AH67" s="135">
        <f>+SUM(AH64:AH66)</f>
        <v>0</v>
      </c>
      <c r="AI67" s="135"/>
      <c r="AJ67" s="135">
        <f>+SUM(AJ64:AJ66)</f>
        <v>0</v>
      </c>
    </row>
    <row r="68" spans="3:8" ht="12.75">
      <c r="C68" s="134"/>
      <c r="D68" s="134"/>
      <c r="E68" s="134"/>
      <c r="F68" s="134"/>
      <c r="G68" s="134"/>
      <c r="H68" s="134"/>
    </row>
    <row r="69" spans="2:36" ht="18.75" thickBot="1">
      <c r="B69" s="228" t="s">
        <v>96</v>
      </c>
      <c r="C69" s="229">
        <f>+C67+C62+C56+C51</f>
        <v>-1761.0717</v>
      </c>
      <c r="D69" s="229">
        <f>+D67+D62+D56+D51</f>
        <v>-636.3676499999999</v>
      </c>
      <c r="E69" s="229">
        <f>+E67+E62+E56+E51</f>
        <v>-685.03725</v>
      </c>
      <c r="F69" s="229">
        <f>+F67+F62+F56+F51</f>
        <v>-498.88700000000006</v>
      </c>
      <c r="G69" s="229"/>
      <c r="H69" s="229">
        <f>+H67+H62+H56+H51</f>
        <v>-3581.3636</v>
      </c>
      <c r="AE69" s="229">
        <f>+AE67+AE62+AE56+AE51</f>
        <v>1112</v>
      </c>
      <c r="AF69" s="229">
        <f>+AF67+AF62+AF56+AF51</f>
        <v>-49</v>
      </c>
      <c r="AG69" s="229">
        <f>+AG67+AG62+AG56+AG51</f>
        <v>-237</v>
      </c>
      <c r="AH69" s="229">
        <f>+AH67+AH62+AH56+AH51</f>
        <v>-30</v>
      </c>
      <c r="AI69" s="229"/>
      <c r="AJ69" s="229">
        <f>+AJ67+AJ62+AJ56+AJ51</f>
        <v>0</v>
      </c>
    </row>
    <row r="70" spans="3:8" ht="12.75">
      <c r="C70" s="134"/>
      <c r="D70" s="134"/>
      <c r="E70" s="134"/>
      <c r="F70" s="134"/>
      <c r="G70" s="134"/>
      <c r="H70" s="134"/>
    </row>
    <row r="71" spans="2:36" ht="18.75" thickBot="1">
      <c r="B71" s="228" t="s">
        <v>310</v>
      </c>
      <c r="C71" s="229">
        <f>+C69</f>
        <v>-1761.0717</v>
      </c>
      <c r="D71" s="229">
        <f>+D69+C71</f>
        <v>-2397.4393499999996</v>
      </c>
      <c r="E71" s="229">
        <f>+E69+D71</f>
        <v>-3082.4765999999995</v>
      </c>
      <c r="F71" s="229">
        <f>+F69+E71</f>
        <v>-3581.3635999999997</v>
      </c>
      <c r="G71" s="229"/>
      <c r="H71" s="229"/>
      <c r="AE71" s="229">
        <f>+AE69</f>
        <v>1112</v>
      </c>
      <c r="AF71" s="229">
        <f>+AF69+AE71</f>
        <v>1063</v>
      </c>
      <c r="AG71" s="229">
        <f>+AG69+AF71</f>
        <v>826</v>
      </c>
      <c r="AH71" s="229">
        <f>+AH69+AG71</f>
        <v>796</v>
      </c>
      <c r="AI71" s="229"/>
      <c r="AJ71" s="229"/>
    </row>
    <row r="72" spans="2:8" ht="18">
      <c r="B72" s="228"/>
      <c r="C72" s="251"/>
      <c r="D72" s="251"/>
      <c r="E72" s="251"/>
      <c r="F72" s="251"/>
      <c r="G72" s="251"/>
      <c r="H72" s="251"/>
    </row>
    <row r="73" spans="2:8" ht="12.75">
      <c r="B73" s="249" t="s">
        <v>407</v>
      </c>
      <c r="C73" s="250">
        <f>+C69-Efficiencies!F166</f>
        <v>0</v>
      </c>
      <c r="D73" s="250">
        <f>+D69-Efficiencies!G166</f>
        <v>0</v>
      </c>
      <c r="E73" s="250">
        <f>+E69-Efficiencies!H166</f>
        <v>0</v>
      </c>
      <c r="F73" s="250">
        <f>+F69-Efficiencies!I166</f>
        <v>0</v>
      </c>
      <c r="G73" s="250"/>
      <c r="H73" s="249"/>
    </row>
    <row r="74" ht="12.75">
      <c r="H74" s="136"/>
    </row>
    <row r="75" spans="3:8" ht="12.75">
      <c r="C75" s="138" t="s">
        <v>117</v>
      </c>
      <c r="D75" s="138" t="s">
        <v>118</v>
      </c>
      <c r="E75" s="138" t="s">
        <v>123</v>
      </c>
      <c r="F75" s="138" t="s">
        <v>119</v>
      </c>
      <c r="G75" s="138"/>
      <c r="H75" s="138" t="s">
        <v>96</v>
      </c>
    </row>
    <row r="76" spans="2:8" ht="12.75">
      <c r="B76" s="136" t="s">
        <v>325</v>
      </c>
      <c r="C76" s="134">
        <f>+'City Dev'!F40+'Corp Assets'!F42+'C&amp;H'!F35+Finance!F28+ICT!F17+'Bus Imp'!F24+'Env Dev'!F32+'Direct Services'!F36+'Cust Serv'!F23+'City Leisure'!F48+PCC!F34+'P&amp;E'!F21+'L&amp;G'!F34</f>
        <v>-89</v>
      </c>
      <c r="D76" s="134">
        <f>+'City Dev'!G40+'Corp Assets'!G42+'C&amp;H'!G35+Finance!G28+ICT!G17+'Bus Imp'!G24+'Env Dev'!G32+'Direct Services'!G36+'Cust Serv'!G23+'City Leisure'!G48+PCC!G34+'P&amp;E'!G21+'L&amp;G'!G34</f>
        <v>-74</v>
      </c>
      <c r="E76" s="134">
        <f>+'City Dev'!H40+'Corp Assets'!H42+'C&amp;H'!H35+Finance!H28+ICT!H17+'Bus Imp'!H24+'Env Dev'!H32+'Direct Services'!H36+'Cust Serv'!H23+'City Leisure'!H48+PCC!H34+'P&amp;E'!H21+'L&amp;G'!H34</f>
        <v>-143</v>
      </c>
      <c r="F76" s="134">
        <f>+'City Dev'!I40+'Corp Assets'!I42+'C&amp;H'!I35+Finance!I28+ICT!I17+'Bus Imp'!I24+'Env Dev'!I32+'Direct Services'!I36+'Cust Serv'!I23+'City Leisure'!I48+PCC!I34+'P&amp;E'!I21+'L&amp;G'!I34</f>
        <v>-240</v>
      </c>
      <c r="G76" s="134"/>
      <c r="H76" s="189">
        <f>+SUM(C76:F76)</f>
        <v>-546</v>
      </c>
    </row>
    <row r="77" spans="2:8" ht="12.75">
      <c r="B77" s="136" t="s">
        <v>326</v>
      </c>
      <c r="C77" s="134">
        <f>+'City Dev'!F41+'Corp Assets'!F43+'C&amp;H'!F36+Finance!F29+ICT!F18+'Bus Imp'!F25+'Env Dev'!F33+'Direct Services'!F37+'Cust Serv'!F24+'City Leisure'!F49+PCC!F35+'P&amp;E'!F22+'L&amp;G'!F35</f>
        <v>-821.8710000000001</v>
      </c>
      <c r="D77" s="134">
        <f>+'City Dev'!G41+'Corp Assets'!G43+'C&amp;H'!G36+Finance!G29+ICT!G18+'Bus Imp'!G25+'Env Dev'!G33+'Direct Services'!G37+'Cust Serv'!G24+'City Leisure'!G49+PCC!G35+'P&amp;E'!G22+'L&amp;G'!G35</f>
        <v>-289</v>
      </c>
      <c r="E77" s="134">
        <f>+'City Dev'!H41+'Corp Assets'!H43+'C&amp;H'!H36+Finance!H29+ICT!H18+'Bus Imp'!H25+'Env Dev'!H33+'Direct Services'!H37+'Cust Serv'!H24+'City Leisure'!H49+PCC!H35+'P&amp;E'!H22+'L&amp;G'!H35</f>
        <v>-365</v>
      </c>
      <c r="F77" s="134">
        <f>+'City Dev'!I41+'Corp Assets'!I43+'C&amp;H'!I36+Finance!I29+ICT!I18+'Bus Imp'!I25+'Env Dev'!I33+'Direct Services'!I37+'Cust Serv'!I24+'City Leisure'!I49+PCC!I35+'P&amp;E'!I22+'L&amp;G'!I35</f>
        <v>-106.528</v>
      </c>
      <c r="G77" s="134"/>
      <c r="H77" s="189">
        <f>+SUM(C77:F77)</f>
        <v>-1582.3990000000001</v>
      </c>
    </row>
    <row r="78" spans="2:8" ht="12.75">
      <c r="B78" s="136" t="s">
        <v>327</v>
      </c>
      <c r="C78" s="134">
        <f>+'City Dev'!F42+'Corp Assets'!F44+'C&amp;H'!F37+Finance!F30+ICT!F19+'Bus Imp'!F26+'Env Dev'!F34+'Direct Services'!F38+'Cust Serv'!F25+'City Leisure'!F50+PCC!F36+'P&amp;E'!F23+'L&amp;G'!F36</f>
        <v>-850.2007000000002</v>
      </c>
      <c r="D78" s="134">
        <f>+'City Dev'!G42+'Corp Assets'!G44+'C&amp;H'!G37+Finance!G30+ICT!G19+'Bus Imp'!G26+'Env Dev'!G34+'Direct Services'!G38+'Cust Serv'!G25+'City Leisure'!G50+PCC!G36+'P&amp;E'!G23+'L&amp;G'!G36</f>
        <v>-273.3676499999999</v>
      </c>
      <c r="E78" s="134">
        <f>+'City Dev'!H42+'Corp Assets'!H44+'C&amp;H'!H37+Finance!H30+ICT!H19+'Bus Imp'!H26+'Env Dev'!H34+'Direct Services'!H38+'Cust Serv'!H25+'City Leisure'!H50+PCC!H36+'P&amp;E'!H23+'L&amp;G'!H36</f>
        <v>-177.03725</v>
      </c>
      <c r="F78" s="134">
        <f>+'City Dev'!I42+'Corp Assets'!I44+'C&amp;H'!I37+Finance!I30+ICT!I19+'Bus Imp'!I26+'Env Dev'!I34+'Direct Services'!I38+'Cust Serv'!I25+'City Leisure'!I50+PCC!I36+'P&amp;E'!I23+'L&amp;G'!I36</f>
        <v>-152.359</v>
      </c>
      <c r="G78" s="134"/>
      <c r="H78" s="189">
        <f>+SUM(C78:F78)</f>
        <v>-1452.9646</v>
      </c>
    </row>
    <row r="79" spans="2:8" ht="13.5" thickBot="1">
      <c r="B79" s="190" t="s">
        <v>96</v>
      </c>
      <c r="C79" s="135">
        <f>+SUM(C76:C78)</f>
        <v>-1761.0717000000004</v>
      </c>
      <c r="D79" s="135">
        <f>+SUM(D76:D78)</f>
        <v>-636.3676499999999</v>
      </c>
      <c r="E79" s="135">
        <f>+SUM(E76:E78)</f>
        <v>-685.03725</v>
      </c>
      <c r="F79" s="135">
        <f>+SUM(F76:F78)</f>
        <v>-498.88700000000006</v>
      </c>
      <c r="G79" s="135"/>
      <c r="H79" s="135">
        <f>+SUM(H76:H78)</f>
        <v>-3581.3636000000006</v>
      </c>
    </row>
    <row r="80" ht="12.75">
      <c r="H80" s="136"/>
    </row>
    <row r="81" spans="2:8" ht="12.75">
      <c r="B81" s="136" t="s">
        <v>328</v>
      </c>
      <c r="C81" s="134">
        <f>+C76*-0.8</f>
        <v>71.2</v>
      </c>
      <c r="D81" s="134">
        <f>+D76*-0.8</f>
        <v>59.2</v>
      </c>
      <c r="E81" s="134">
        <f>+E76*-0.8</f>
        <v>114.4</v>
      </c>
      <c r="F81" s="134">
        <f>+F76*-0.8</f>
        <v>192</v>
      </c>
      <c r="G81" s="134"/>
      <c r="H81" s="189">
        <f>+SUM(C81:F81)</f>
        <v>436.8</v>
      </c>
    </row>
    <row r="82" spans="2:8" ht="12.75">
      <c r="B82" s="136" t="s">
        <v>329</v>
      </c>
      <c r="C82" s="134">
        <f>+C77*-0.4</f>
        <v>328.74840000000006</v>
      </c>
      <c r="D82" s="134">
        <f>+D77*-0.4</f>
        <v>115.60000000000001</v>
      </c>
      <c r="E82" s="134">
        <f>+E77*-0.4</f>
        <v>146</v>
      </c>
      <c r="F82" s="134">
        <f>+F77*-0.4</f>
        <v>42.611200000000004</v>
      </c>
      <c r="G82" s="134"/>
      <c r="H82" s="189">
        <f>+SUM(C82:F82)</f>
        <v>632.9596000000001</v>
      </c>
    </row>
    <row r="83" spans="2:8" ht="12.75">
      <c r="B83" s="136" t="s">
        <v>330</v>
      </c>
      <c r="C83" s="134">
        <f>+C78*0</f>
        <v>0</v>
      </c>
      <c r="D83" s="134">
        <f>+D78*0</f>
        <v>0</v>
      </c>
      <c r="E83" s="134">
        <f>+E78*0</f>
        <v>0</v>
      </c>
      <c r="F83" s="134">
        <f>+F78*0</f>
        <v>0</v>
      </c>
      <c r="G83" s="134"/>
      <c r="H83" s="189">
        <f>+SUM(C83:F83)</f>
        <v>0</v>
      </c>
    </row>
    <row r="84" spans="2:8" ht="13.5" thickBot="1">
      <c r="B84" s="190" t="s">
        <v>96</v>
      </c>
      <c r="C84" s="135">
        <f>+SUM(C81:C83)</f>
        <v>399.94840000000005</v>
      </c>
      <c r="D84" s="135">
        <f>+SUM(D81:D83)</f>
        <v>174.8</v>
      </c>
      <c r="E84" s="135">
        <f>+SUM(E81:E83)</f>
        <v>260.4</v>
      </c>
      <c r="F84" s="135">
        <f>+SUM(F81:F83)</f>
        <v>234.6112</v>
      </c>
      <c r="G84" s="135"/>
      <c r="H84" s="135">
        <f>+SUM(H81:H83)</f>
        <v>1069.7596</v>
      </c>
    </row>
    <row r="86" spans="2:7" ht="12.75">
      <c r="B86" s="249" t="s">
        <v>407</v>
      </c>
      <c r="C86" s="250">
        <f>+C84-Efficiencies!F181</f>
        <v>0</v>
      </c>
      <c r="D86" s="250">
        <f>+D84-Efficiencies!G181</f>
        <v>0</v>
      </c>
      <c r="E86" s="250">
        <f>+E84-Efficiencies!H181</f>
        <v>0</v>
      </c>
      <c r="F86" s="250">
        <f>+F84-Efficiencies!I181</f>
        <v>0</v>
      </c>
      <c r="G86" s="250"/>
    </row>
    <row r="88" spans="3:8" ht="18">
      <c r="C88" s="283" t="s">
        <v>103</v>
      </c>
      <c r="D88" s="283"/>
      <c r="E88" s="283"/>
      <c r="F88" s="283"/>
      <c r="G88" s="280"/>
      <c r="H88" s="177"/>
    </row>
    <row r="89" spans="3:8" ht="12.75">
      <c r="C89" s="138" t="s">
        <v>117</v>
      </c>
      <c r="D89" s="138" t="s">
        <v>118</v>
      </c>
      <c r="E89" s="138" t="s">
        <v>123</v>
      </c>
      <c r="F89" s="138" t="s">
        <v>119</v>
      </c>
      <c r="G89" s="138"/>
      <c r="H89" s="138" t="s">
        <v>96</v>
      </c>
    </row>
    <row r="90" spans="2:8" ht="12.75">
      <c r="B90" s="136" t="s">
        <v>146</v>
      </c>
      <c r="C90" s="134">
        <f>+'City Dev'!F29</f>
        <v>-16</v>
      </c>
      <c r="D90" s="134">
        <f>+'City Dev'!G29</f>
        <v>-66</v>
      </c>
      <c r="E90" s="134">
        <f>+'City Dev'!H29</f>
        <v>-113</v>
      </c>
      <c r="F90" s="134">
        <f>+'City Dev'!I29</f>
        <v>-86</v>
      </c>
      <c r="G90" s="134"/>
      <c r="H90" s="134">
        <f>+SUM(C90:F90)</f>
        <v>-281</v>
      </c>
    </row>
    <row r="91" spans="2:8" ht="12.75">
      <c r="B91" s="136" t="s">
        <v>212</v>
      </c>
      <c r="C91" s="134"/>
      <c r="D91" s="134"/>
      <c r="E91" s="134"/>
      <c r="F91" s="134"/>
      <c r="G91" s="134"/>
      <c r="H91" s="134">
        <f>+SUM(C91:F91)</f>
        <v>0</v>
      </c>
    </row>
    <row r="92" spans="2:8" ht="12.75">
      <c r="B92" s="136" t="s">
        <v>308</v>
      </c>
      <c r="C92" s="134">
        <f>+'C&amp;H'!F11</f>
        <v>-16</v>
      </c>
      <c r="D92" s="134">
        <f>+'C&amp;H'!G11</f>
        <v>-40</v>
      </c>
      <c r="E92" s="134">
        <f>+'C&amp;H'!H11</f>
        <v>-43</v>
      </c>
      <c r="F92" s="134">
        <f>+'C&amp;H'!I11</f>
        <v>-19</v>
      </c>
      <c r="G92" s="134"/>
      <c r="H92" s="134">
        <f>+SUM(C92:F92)</f>
        <v>-118</v>
      </c>
    </row>
    <row r="93" spans="3:8" ht="13.5" thickBot="1">
      <c r="C93" s="135">
        <f>+SUM(C90:C92)</f>
        <v>-32</v>
      </c>
      <c r="D93" s="135">
        <f>+SUM(D90:D92)</f>
        <v>-106</v>
      </c>
      <c r="E93" s="135">
        <f>+SUM(E90:E92)</f>
        <v>-156</v>
      </c>
      <c r="F93" s="135">
        <f>+SUM(F90:F92)</f>
        <v>-105</v>
      </c>
      <c r="G93" s="135"/>
      <c r="H93" s="135">
        <f>+SUM(H90:H92)</f>
        <v>-399</v>
      </c>
    </row>
    <row r="94" spans="3:8" ht="12.75">
      <c r="C94" s="134"/>
      <c r="D94" s="134"/>
      <c r="E94" s="134"/>
      <c r="F94" s="134"/>
      <c r="G94" s="134"/>
      <c r="H94" s="134"/>
    </row>
    <row r="95" spans="2:8" ht="12.75">
      <c r="B95" s="136" t="s">
        <v>33</v>
      </c>
      <c r="C95" s="134">
        <f>+Finance!F9</f>
        <v>-72</v>
      </c>
      <c r="D95" s="134">
        <f>+Finance!G9</f>
        <v>-20</v>
      </c>
      <c r="E95" s="134">
        <f>+Finance!H9</f>
        <v>0</v>
      </c>
      <c r="F95" s="134">
        <f>+Finance!I9</f>
        <v>0</v>
      </c>
      <c r="G95" s="134"/>
      <c r="H95" s="134">
        <f>+SUM(C95:F95)</f>
        <v>-92</v>
      </c>
    </row>
    <row r="96" spans="2:8" ht="12.75">
      <c r="B96" s="136" t="s">
        <v>17</v>
      </c>
      <c r="C96" s="134"/>
      <c r="D96" s="134"/>
      <c r="E96" s="134"/>
      <c r="F96" s="134"/>
      <c r="G96" s="134"/>
      <c r="H96" s="134">
        <f>+SUM(C96:F96)</f>
        <v>0</v>
      </c>
    </row>
    <row r="97" spans="2:8" ht="12.75">
      <c r="B97" s="136" t="s">
        <v>134</v>
      </c>
      <c r="C97" s="134">
        <f>+'Bus Imp'!F9</f>
        <v>0</v>
      </c>
      <c r="D97" s="134">
        <f>+'Bus Imp'!G9</f>
        <v>0</v>
      </c>
      <c r="E97" s="134">
        <f>+'Bus Imp'!H9</f>
        <v>0</v>
      </c>
      <c r="F97" s="134">
        <f>+'Bus Imp'!I9</f>
        <v>-28.9</v>
      </c>
      <c r="G97" s="134"/>
      <c r="H97" s="134">
        <f>+SUM(C97:F97)</f>
        <v>-28.9</v>
      </c>
    </row>
    <row r="98" spans="3:8" ht="13.5" thickBot="1">
      <c r="C98" s="135">
        <f>+SUM(C95:C97)</f>
        <v>-72</v>
      </c>
      <c r="D98" s="135">
        <f>+SUM(D95:D97)</f>
        <v>-20</v>
      </c>
      <c r="E98" s="135">
        <f>+SUM(E95:E97)</f>
        <v>0</v>
      </c>
      <c r="F98" s="135">
        <f>+SUM(F95:F97)</f>
        <v>-28.9</v>
      </c>
      <c r="G98" s="135"/>
      <c r="H98" s="135">
        <f>+SUM(H95:H97)</f>
        <v>-120.9</v>
      </c>
    </row>
    <row r="99" spans="3:8" ht="12.75">
      <c r="C99" s="134"/>
      <c r="D99" s="134"/>
      <c r="E99" s="134"/>
      <c r="F99" s="134"/>
      <c r="G99" s="134"/>
      <c r="H99" s="134"/>
    </row>
    <row r="100" spans="2:8" ht="12.75">
      <c r="B100" s="136" t="s">
        <v>294</v>
      </c>
      <c r="C100" s="134"/>
      <c r="D100" s="134"/>
      <c r="E100" s="134"/>
      <c r="F100" s="134"/>
      <c r="G100" s="134"/>
      <c r="H100" s="134">
        <f>+SUM(C100:F100)</f>
        <v>0</v>
      </c>
    </row>
    <row r="101" spans="2:8" ht="12.75">
      <c r="B101" s="136" t="s">
        <v>243</v>
      </c>
      <c r="C101" s="134"/>
      <c r="D101" s="134"/>
      <c r="E101" s="134"/>
      <c r="F101" s="134"/>
      <c r="G101" s="134"/>
      <c r="H101" s="134">
        <f>+SUM(C101:F101)</f>
        <v>0</v>
      </c>
    </row>
    <row r="102" spans="2:8" ht="12.75">
      <c r="B102" s="136" t="s">
        <v>255</v>
      </c>
      <c r="C102" s="134">
        <f>+'City Leisure'!F29</f>
        <v>-35</v>
      </c>
      <c r="D102" s="134">
        <f>+'City Leisure'!G29</f>
        <v>-35</v>
      </c>
      <c r="E102" s="134">
        <f>+'City Leisure'!H29</f>
        <v>0</v>
      </c>
      <c r="F102" s="134">
        <f>+'City Leisure'!I29</f>
        <v>0</v>
      </c>
      <c r="G102" s="134"/>
      <c r="H102" s="134">
        <f>+SUM(C102:F102)</f>
        <v>-70</v>
      </c>
    </row>
    <row r="103" spans="2:8" ht="12.75">
      <c r="B103" s="136" t="s">
        <v>169</v>
      </c>
      <c r="C103" s="134">
        <f>+'Env Dev'!F22</f>
        <v>-98</v>
      </c>
      <c r="D103" s="134">
        <f>+'Env Dev'!G22</f>
        <v>-54</v>
      </c>
      <c r="E103" s="134">
        <f>+'Env Dev'!H22</f>
        <v>-54</v>
      </c>
      <c r="F103" s="134">
        <f>+'Env Dev'!I22</f>
        <v>0</v>
      </c>
      <c r="G103" s="134"/>
      <c r="H103" s="134">
        <f>+SUM(C103:F103)</f>
        <v>-206</v>
      </c>
    </row>
    <row r="104" spans="3:8" ht="13.5" thickBot="1">
      <c r="C104" s="135">
        <f>+SUM(C100:C103)</f>
        <v>-133</v>
      </c>
      <c r="D104" s="135">
        <f>+SUM(D100:D103)</f>
        <v>-89</v>
      </c>
      <c r="E104" s="135">
        <f>+SUM(E100:E103)</f>
        <v>-54</v>
      </c>
      <c r="F104" s="135">
        <f>+SUM(F100:F103)</f>
        <v>0</v>
      </c>
      <c r="G104" s="135"/>
      <c r="H104" s="135">
        <f>+SUM(H100:H103)</f>
        <v>-276</v>
      </c>
    </row>
    <row r="105" spans="3:8" ht="12.75">
      <c r="C105" s="134"/>
      <c r="D105" s="134"/>
      <c r="E105" s="134"/>
      <c r="F105" s="134"/>
      <c r="G105" s="134"/>
      <c r="H105" s="134"/>
    </row>
    <row r="106" spans="2:8" ht="12.75">
      <c r="B106" s="136" t="s">
        <v>306</v>
      </c>
      <c r="C106" s="134">
        <f>+PCC!F24</f>
        <v>0</v>
      </c>
      <c r="D106" s="134">
        <f>+PCC!G24</f>
        <v>0</v>
      </c>
      <c r="E106" s="134">
        <f>+PCC!H24</f>
        <v>0</v>
      </c>
      <c r="F106" s="134">
        <f>+PCC!I24</f>
        <v>-17</v>
      </c>
      <c r="G106" s="134"/>
      <c r="H106" s="134">
        <f>+SUM(C106:F106)</f>
        <v>-17</v>
      </c>
    </row>
    <row r="107" spans="2:8" ht="12.75">
      <c r="B107" s="136" t="s">
        <v>67</v>
      </c>
      <c r="C107" s="134">
        <f>+'P&amp;E'!F28</f>
        <v>0</v>
      </c>
      <c r="D107" s="134">
        <f>+'P&amp;E'!G28</f>
        <v>-26</v>
      </c>
      <c r="E107" s="134">
        <f>+'P&amp;E'!H28</f>
        <v>0</v>
      </c>
      <c r="F107" s="134">
        <f>+'P&amp;E'!I28</f>
        <v>0</v>
      </c>
      <c r="G107" s="134"/>
      <c r="H107" s="134">
        <f>+SUM(C107:F107)</f>
        <v>-26</v>
      </c>
    </row>
    <row r="108" spans="2:8" ht="12.75">
      <c r="B108" s="136" t="s">
        <v>307</v>
      </c>
      <c r="C108" s="134">
        <f>+'L&amp;G'!F20</f>
        <v>-53.2</v>
      </c>
      <c r="D108" s="134">
        <f>+'L&amp;G'!G20</f>
        <v>0</v>
      </c>
      <c r="E108" s="134">
        <f>+'L&amp;G'!H20</f>
        <v>0</v>
      </c>
      <c r="F108" s="134">
        <f>+'L&amp;G'!I20</f>
        <v>-28</v>
      </c>
      <c r="G108" s="134"/>
      <c r="H108" s="134">
        <f>+SUM(C108:F108)</f>
        <v>-81.2</v>
      </c>
    </row>
    <row r="109" spans="3:8" ht="13.5" thickBot="1">
      <c r="C109" s="135">
        <f>+SUM(C106:C108)</f>
        <v>-53.2</v>
      </c>
      <c r="D109" s="135">
        <f>+SUM(D106:D108)</f>
        <v>-26</v>
      </c>
      <c r="E109" s="135">
        <f>+SUM(E106:E108)</f>
        <v>0</v>
      </c>
      <c r="F109" s="135">
        <f>+SUM(F106:F108)</f>
        <v>-45</v>
      </c>
      <c r="G109" s="135"/>
      <c r="H109" s="135">
        <f>+SUM(H106:H108)</f>
        <v>-124.2</v>
      </c>
    </row>
    <row r="110" spans="3:8" ht="12.75">
      <c r="C110" s="134"/>
      <c r="D110" s="134"/>
      <c r="E110" s="134"/>
      <c r="F110" s="134"/>
      <c r="G110" s="134"/>
      <c r="H110" s="134"/>
    </row>
    <row r="111" spans="2:8" ht="18.75" thickBot="1">
      <c r="B111" s="228" t="s">
        <v>96</v>
      </c>
      <c r="C111" s="229">
        <f>+C109+C104+C98+C93</f>
        <v>-290.2</v>
      </c>
      <c r="D111" s="229">
        <f>+D109+D104+D98+D93</f>
        <v>-241</v>
      </c>
      <c r="E111" s="229">
        <f>+E109+E104+E98+E93</f>
        <v>-210</v>
      </c>
      <c r="F111" s="229">
        <f>+F109+F104+F98+F93</f>
        <v>-178.9</v>
      </c>
      <c r="G111" s="229"/>
      <c r="H111" s="229">
        <f>+H109+H104+H98+H93</f>
        <v>-920.1</v>
      </c>
    </row>
    <row r="112" spans="3:8" ht="12.75">
      <c r="C112" s="134"/>
      <c r="D112" s="134"/>
      <c r="E112" s="134"/>
      <c r="F112" s="134"/>
      <c r="G112" s="134"/>
      <c r="H112" s="134"/>
    </row>
    <row r="113" spans="2:8" ht="18.75" thickBot="1">
      <c r="B113" s="228" t="s">
        <v>310</v>
      </c>
      <c r="C113" s="229">
        <f>+C111</f>
        <v>-290.2</v>
      </c>
      <c r="D113" s="229">
        <f>+D111+C113</f>
        <v>-531.2</v>
      </c>
      <c r="E113" s="229">
        <f>+E111+D113</f>
        <v>-741.2</v>
      </c>
      <c r="F113" s="229">
        <f>+F111+E113</f>
        <v>-920.1</v>
      </c>
      <c r="G113" s="229"/>
      <c r="H113" s="229"/>
    </row>
    <row r="114" ht="12.75">
      <c r="H114" s="136"/>
    </row>
    <row r="115" spans="2:8" ht="12.75">
      <c r="B115" s="249" t="s">
        <v>407</v>
      </c>
      <c r="C115" s="250">
        <f>+C111-'Service Reductions'!F82</f>
        <v>0</v>
      </c>
      <c r="D115" s="250">
        <f>+D111-'Service Reductions'!G82</f>
        <v>0</v>
      </c>
      <c r="E115" s="250">
        <f>+E111-'Service Reductions'!H82</f>
        <v>0</v>
      </c>
      <c r="F115" s="250">
        <f>+F111-'Service Reductions'!I82</f>
        <v>0</v>
      </c>
      <c r="G115" s="250"/>
      <c r="H115" s="249"/>
    </row>
    <row r="116" ht="12.75">
      <c r="H116" s="136"/>
    </row>
    <row r="117" ht="12.75">
      <c r="H117" s="136"/>
    </row>
    <row r="118" spans="3:8" ht="12.75">
      <c r="C118" s="138" t="s">
        <v>117</v>
      </c>
      <c r="D118" s="138" t="s">
        <v>118</v>
      </c>
      <c r="E118" s="138" t="s">
        <v>123</v>
      </c>
      <c r="F118" s="138" t="s">
        <v>119</v>
      </c>
      <c r="G118" s="138"/>
      <c r="H118" s="138" t="s">
        <v>96</v>
      </c>
    </row>
    <row r="119" spans="2:8" ht="12.75">
      <c r="B119" s="136" t="s">
        <v>325</v>
      </c>
      <c r="C119" s="134">
        <f>+'City Dev'!F31+'C&amp;H'!F13+Finance!F11+'Bus Imp'!F11+'Env Dev'!F24+'City Leisure'!F31+PCC!F26+'P&amp;E'!F30+'L&amp;G'!F22</f>
        <v>-32</v>
      </c>
      <c r="D119" s="134">
        <f>+'City Dev'!G31+'C&amp;H'!G13+Finance!G11+'Bus Imp'!G11+'Env Dev'!G24+'City Leisure'!G31+PCC!G26+'P&amp;E'!G30+'L&amp;G'!G22</f>
        <v>0</v>
      </c>
      <c r="E119" s="134">
        <f>+'City Dev'!H31+'C&amp;H'!H13+Finance!H11+'Bus Imp'!H11+'Env Dev'!H24+'City Leisure'!H31+PCC!H26+'P&amp;E'!H30+'L&amp;G'!H22</f>
        <v>0</v>
      </c>
      <c r="F119" s="134">
        <f>+'City Dev'!I31+'C&amp;H'!I13+Finance!I11+'Bus Imp'!I11+'Env Dev'!I24+'City Leisure'!I31+PCC!I26+'P&amp;E'!I30+'L&amp;G'!I22</f>
        <v>0</v>
      </c>
      <c r="G119" s="134"/>
      <c r="H119" s="189">
        <f>+SUM(C119:F119)</f>
        <v>-32</v>
      </c>
    </row>
    <row r="120" spans="2:8" ht="12.75">
      <c r="B120" s="136" t="s">
        <v>326</v>
      </c>
      <c r="C120" s="134">
        <f>+'City Dev'!F32+'C&amp;H'!F14+Finance!F12+'Bus Imp'!F12+'Env Dev'!F25+'City Leisure'!F32+PCC!F27+'P&amp;E'!F31+'L&amp;G'!F23</f>
        <v>-83.2</v>
      </c>
      <c r="D120" s="134">
        <f>+'City Dev'!G32+'C&amp;H'!G14+Finance!G12+'Bus Imp'!G12+'Env Dev'!G25+'City Leisure'!G32+PCC!G27+'P&amp;E'!G31+'L&amp;G'!G23</f>
        <v>-156</v>
      </c>
      <c r="E120" s="134">
        <f>+'City Dev'!H32+'C&amp;H'!H14+Finance!H12+'Bus Imp'!H12+'Env Dev'!H25+'City Leisure'!H32+PCC!H27+'P&amp;E'!H31+'L&amp;G'!H23</f>
        <v>-154</v>
      </c>
      <c r="F120" s="134">
        <f>+'City Dev'!I32+'C&amp;H'!I14+Finance!I12+'Bus Imp'!I12+'Env Dev'!I25+'City Leisure'!I32+PCC!I27+'P&amp;E'!I31+'L&amp;G'!I23</f>
        <v>-45.9</v>
      </c>
      <c r="G120" s="134"/>
      <c r="H120" s="189">
        <f>+SUM(C120:F120)</f>
        <v>-439.09999999999997</v>
      </c>
    </row>
    <row r="121" spans="2:8" ht="12.75">
      <c r="B121" s="136" t="s">
        <v>327</v>
      </c>
      <c r="C121" s="134">
        <f>+'City Dev'!F33+'C&amp;H'!F15+Finance!F13+'Bus Imp'!F13+'Env Dev'!F26+'City Leisure'!F33+PCC!F28+'P&amp;E'!F32+'L&amp;G'!F24</f>
        <v>-175</v>
      </c>
      <c r="D121" s="134">
        <f>+'City Dev'!G33+'C&amp;H'!G15+Finance!G13+'Bus Imp'!G13+'Env Dev'!G26+'City Leisure'!G33+PCC!G28+'P&amp;E'!G32+'L&amp;G'!G24</f>
        <v>-85</v>
      </c>
      <c r="E121" s="134">
        <f>+'City Dev'!H33+'C&amp;H'!H15+Finance!H13+'Bus Imp'!H13+'Env Dev'!H26+'City Leisure'!H33+PCC!H28+'P&amp;E'!H32+'L&amp;G'!H24</f>
        <v>-56</v>
      </c>
      <c r="F121" s="134">
        <f>+'City Dev'!I33+'C&amp;H'!I15+Finance!I13+'Bus Imp'!I13+'Env Dev'!I26+'City Leisure'!I33+PCC!I28+'P&amp;E'!I32+'L&amp;G'!I24</f>
        <v>-133</v>
      </c>
      <c r="G121" s="134"/>
      <c r="H121" s="189">
        <f>+SUM(C121:F121)</f>
        <v>-449</v>
      </c>
    </row>
    <row r="122" spans="2:8" ht="13.5" thickBot="1">
      <c r="B122" s="190" t="s">
        <v>96</v>
      </c>
      <c r="C122" s="135">
        <f>+SUM(C119:C121)</f>
        <v>-290.2</v>
      </c>
      <c r="D122" s="135">
        <f>+SUM(D119:D121)</f>
        <v>-241</v>
      </c>
      <c r="E122" s="135">
        <f>+SUM(E119:E121)</f>
        <v>-210</v>
      </c>
      <c r="F122" s="135">
        <f>+SUM(F119:F121)</f>
        <v>-178.9</v>
      </c>
      <c r="G122" s="135"/>
      <c r="H122" s="135">
        <f>+SUM(H119:H121)</f>
        <v>-920.0999999999999</v>
      </c>
    </row>
    <row r="123" ht="12.75">
      <c r="H123" s="136"/>
    </row>
    <row r="124" spans="2:8" ht="12.75">
      <c r="B124" s="136" t="s">
        <v>328</v>
      </c>
      <c r="C124" s="134">
        <f>+C119*-0.8</f>
        <v>25.6</v>
      </c>
      <c r="D124" s="134">
        <f>+D119*-0.8</f>
        <v>0</v>
      </c>
      <c r="E124" s="134">
        <f>+E119*-0.8</f>
        <v>0</v>
      </c>
      <c r="F124" s="134">
        <f>+F119*-0.8</f>
        <v>0</v>
      </c>
      <c r="G124" s="134"/>
      <c r="H124" s="189">
        <f>+SUM(C124:F124)</f>
        <v>25.6</v>
      </c>
    </row>
    <row r="125" spans="2:8" ht="12.75">
      <c r="B125" s="136" t="s">
        <v>329</v>
      </c>
      <c r="C125" s="134">
        <f>+C120*-0.4</f>
        <v>33.28</v>
      </c>
      <c r="D125" s="134">
        <f>+D120*-0.4</f>
        <v>62.400000000000006</v>
      </c>
      <c r="E125" s="134">
        <f>+E120*-0.4</f>
        <v>61.6</v>
      </c>
      <c r="F125" s="134">
        <f>+F120*-0.4</f>
        <v>18.36</v>
      </c>
      <c r="G125" s="134"/>
      <c r="H125" s="189">
        <f>+SUM(C125:F125)</f>
        <v>175.64</v>
      </c>
    </row>
    <row r="126" spans="2:8" ht="12.75">
      <c r="B126" s="136" t="s">
        <v>330</v>
      </c>
      <c r="C126" s="134">
        <f>+C121*0</f>
        <v>0</v>
      </c>
      <c r="D126" s="134">
        <f>+D121*0</f>
        <v>0</v>
      </c>
      <c r="E126" s="134">
        <f>+E121*0</f>
        <v>0</v>
      </c>
      <c r="F126" s="134">
        <f>+F121*0</f>
        <v>0</v>
      </c>
      <c r="G126" s="134"/>
      <c r="H126" s="189">
        <f>+SUM(C126:F126)</f>
        <v>0</v>
      </c>
    </row>
    <row r="127" spans="2:8" ht="13.5" thickBot="1">
      <c r="B127" s="190" t="s">
        <v>96</v>
      </c>
      <c r="C127" s="135">
        <f>+SUM(C124:C126)</f>
        <v>58.88</v>
      </c>
      <c r="D127" s="135">
        <f>+SUM(D124:D126)</f>
        <v>62.400000000000006</v>
      </c>
      <c r="E127" s="135">
        <f>+SUM(E124:E126)</f>
        <v>61.6</v>
      </c>
      <c r="F127" s="135">
        <f>+SUM(F124:F126)</f>
        <v>18.36</v>
      </c>
      <c r="G127" s="135"/>
      <c r="H127" s="135">
        <f>+SUM(H124:H126)</f>
        <v>201.23999999999998</v>
      </c>
    </row>
    <row r="128" spans="2:8" ht="12.75">
      <c r="B128" s="190"/>
      <c r="C128" s="270"/>
      <c r="D128" s="270"/>
      <c r="E128" s="270"/>
      <c r="F128" s="270"/>
      <c r="G128" s="270"/>
      <c r="H128" s="270"/>
    </row>
    <row r="129" spans="2:8" ht="12.75">
      <c r="B129" s="249" t="s">
        <v>407</v>
      </c>
      <c r="C129" s="250">
        <f>+C127-'Service Reductions'!F97</f>
        <v>0</v>
      </c>
      <c r="D129" s="250">
        <f>+D127-'Service Reductions'!G97</f>
        <v>0</v>
      </c>
      <c r="E129" s="250">
        <f>+E127-'Service Reductions'!H97</f>
        <v>0</v>
      </c>
      <c r="F129" s="250">
        <f>+F127-'Service Reductions'!I97</f>
        <v>0</v>
      </c>
      <c r="G129" s="250"/>
      <c r="H129" s="270"/>
    </row>
    <row r="131" spans="2:8" ht="18">
      <c r="B131" s="283" t="s">
        <v>410</v>
      </c>
      <c r="C131" s="283"/>
      <c r="D131" s="283"/>
      <c r="E131" s="283"/>
      <c r="F131" s="283"/>
      <c r="G131" s="283"/>
      <c r="H131" s="283"/>
    </row>
    <row r="132" spans="3:8" ht="12.75">
      <c r="C132" s="138" t="s">
        <v>117</v>
      </c>
      <c r="D132" s="138" t="s">
        <v>118</v>
      </c>
      <c r="E132" s="138" t="s">
        <v>123</v>
      </c>
      <c r="F132" s="138" t="s">
        <v>119</v>
      </c>
      <c r="G132" s="138"/>
      <c r="H132" s="138" t="s">
        <v>96</v>
      </c>
    </row>
    <row r="133" spans="2:8" ht="12.75">
      <c r="B133" s="136" t="s">
        <v>146</v>
      </c>
      <c r="C133" s="134">
        <f aca="true" t="shared" si="8" ref="C133:H135">+C6+C48+C90</f>
        <v>-212</v>
      </c>
      <c r="D133" s="134">
        <f t="shared" si="8"/>
        <v>-161</v>
      </c>
      <c r="E133" s="134">
        <f t="shared" si="8"/>
        <v>-38</v>
      </c>
      <c r="F133" s="134">
        <f t="shared" si="8"/>
        <v>-16.537000000000006</v>
      </c>
      <c r="G133" s="134"/>
      <c r="H133" s="134">
        <f t="shared" si="8"/>
        <v>-427.53700000000003</v>
      </c>
    </row>
    <row r="134" spans="2:8" ht="12.75">
      <c r="B134" s="136" t="s">
        <v>212</v>
      </c>
      <c r="C134" s="134">
        <f t="shared" si="8"/>
        <v>-470.1</v>
      </c>
      <c r="D134" s="134">
        <f t="shared" si="8"/>
        <v>-185</v>
      </c>
      <c r="E134" s="134">
        <f t="shared" si="8"/>
        <v>-107</v>
      </c>
      <c r="F134" s="134">
        <f t="shared" si="8"/>
        <v>-303</v>
      </c>
      <c r="G134" s="134"/>
      <c r="H134" s="134">
        <f t="shared" si="8"/>
        <v>-1065.1</v>
      </c>
    </row>
    <row r="135" spans="2:8" ht="12.75">
      <c r="B135" s="136" t="s">
        <v>308</v>
      </c>
      <c r="C135" s="134">
        <f t="shared" si="8"/>
        <v>-208</v>
      </c>
      <c r="D135" s="134">
        <f t="shared" si="8"/>
        <v>-173</v>
      </c>
      <c r="E135" s="134">
        <f t="shared" si="8"/>
        <v>-109</v>
      </c>
      <c r="F135" s="134">
        <f t="shared" si="8"/>
        <v>-19</v>
      </c>
      <c r="G135" s="134"/>
      <c r="H135" s="134">
        <f t="shared" si="8"/>
        <v>-509</v>
      </c>
    </row>
    <row r="136" spans="3:8" ht="13.5" thickBot="1">
      <c r="C136" s="135">
        <f>+SUM(C133:C135)</f>
        <v>-890.1</v>
      </c>
      <c r="D136" s="135">
        <f>+SUM(D133:D135)</f>
        <v>-519</v>
      </c>
      <c r="E136" s="135">
        <f>+SUM(E133:E135)</f>
        <v>-254</v>
      </c>
      <c r="F136" s="135">
        <f>+SUM(F133:F135)</f>
        <v>-338.53700000000003</v>
      </c>
      <c r="G136" s="135"/>
      <c r="H136" s="135">
        <f>+SUM(H133:H135)</f>
        <v>-2001.637</v>
      </c>
    </row>
    <row r="137" spans="3:8" ht="12.75">
      <c r="C137" s="134"/>
      <c r="D137" s="134"/>
      <c r="E137" s="134"/>
      <c r="F137" s="134"/>
      <c r="G137" s="134"/>
      <c r="H137" s="134"/>
    </row>
    <row r="138" spans="2:8" ht="12.75">
      <c r="B138" s="136" t="s">
        <v>33</v>
      </c>
      <c r="C138" s="134">
        <f aca="true" t="shared" si="9" ref="C138:H140">+C11+C53+C95</f>
        <v>-297.2</v>
      </c>
      <c r="D138" s="134">
        <f t="shared" si="9"/>
        <v>-131</v>
      </c>
      <c r="E138" s="134">
        <f t="shared" si="9"/>
        <v>-34</v>
      </c>
      <c r="F138" s="134">
        <f t="shared" si="9"/>
        <v>-40</v>
      </c>
      <c r="G138" s="134"/>
      <c r="H138" s="134">
        <f t="shared" si="9"/>
        <v>-502.2</v>
      </c>
    </row>
    <row r="139" spans="2:8" ht="12.75">
      <c r="B139" s="136" t="s">
        <v>17</v>
      </c>
      <c r="C139" s="134">
        <f t="shared" si="9"/>
        <v>-34.2</v>
      </c>
      <c r="D139" s="134">
        <f t="shared" si="9"/>
        <v>-18</v>
      </c>
      <c r="E139" s="134">
        <f t="shared" si="9"/>
        <v>-15</v>
      </c>
      <c r="F139" s="134">
        <f t="shared" si="9"/>
        <v>-200</v>
      </c>
      <c r="G139" s="134"/>
      <c r="H139" s="134">
        <f t="shared" si="9"/>
        <v>-267.2</v>
      </c>
    </row>
    <row r="140" spans="2:8" ht="12.75">
      <c r="B140" s="136" t="s">
        <v>134</v>
      </c>
      <c r="C140" s="134">
        <f t="shared" si="9"/>
        <v>-96</v>
      </c>
      <c r="D140" s="134">
        <f t="shared" si="9"/>
        <v>-46</v>
      </c>
      <c r="E140" s="134">
        <f t="shared" si="9"/>
        <v>-36</v>
      </c>
      <c r="F140" s="134">
        <f t="shared" si="9"/>
        <v>-48.9</v>
      </c>
      <c r="G140" s="134"/>
      <c r="H140" s="134">
        <f t="shared" si="9"/>
        <v>-226.9</v>
      </c>
    </row>
    <row r="141" spans="3:8" ht="13.5" thickBot="1">
      <c r="C141" s="135">
        <f>+SUM(C138:C140)</f>
        <v>-427.4</v>
      </c>
      <c r="D141" s="135">
        <f>+SUM(D138:D140)</f>
        <v>-195</v>
      </c>
      <c r="E141" s="135">
        <f>+SUM(E138:E140)</f>
        <v>-85</v>
      </c>
      <c r="F141" s="135">
        <f>+SUM(F138:F140)</f>
        <v>-288.9</v>
      </c>
      <c r="G141" s="135"/>
      <c r="H141" s="135">
        <f>+SUM(H138:H140)</f>
        <v>-996.3</v>
      </c>
    </row>
    <row r="142" spans="3:8" ht="12.75">
      <c r="C142" s="134"/>
      <c r="D142" s="134"/>
      <c r="E142" s="134"/>
      <c r="F142" s="134"/>
      <c r="G142" s="134"/>
      <c r="H142" s="134"/>
    </row>
    <row r="143" spans="2:8" ht="12.75">
      <c r="B143" s="136" t="s">
        <v>294</v>
      </c>
      <c r="C143" s="134">
        <f aca="true" t="shared" si="10" ref="C143:H146">+C16+C58+C100</f>
        <v>-961</v>
      </c>
      <c r="D143" s="134">
        <f t="shared" si="10"/>
        <v>-302.75</v>
      </c>
      <c r="E143" s="134">
        <f t="shared" si="10"/>
        <v>-548.065</v>
      </c>
      <c r="F143" s="134">
        <f t="shared" si="10"/>
        <v>-357.536</v>
      </c>
      <c r="G143" s="134"/>
      <c r="H143" s="134">
        <f t="shared" si="10"/>
        <v>-2169.351</v>
      </c>
    </row>
    <row r="144" spans="2:8" ht="12.75">
      <c r="B144" s="136" t="s">
        <v>243</v>
      </c>
      <c r="C144" s="134">
        <f t="shared" si="10"/>
        <v>-247.014</v>
      </c>
      <c r="D144" s="134">
        <f t="shared" si="10"/>
        <v>-94</v>
      </c>
      <c r="E144" s="134">
        <f t="shared" si="10"/>
        <v>-14</v>
      </c>
      <c r="F144" s="134">
        <f t="shared" si="10"/>
        <v>-65.528</v>
      </c>
      <c r="G144" s="134"/>
      <c r="H144" s="134">
        <f t="shared" si="10"/>
        <v>-420.54200000000003</v>
      </c>
    </row>
    <row r="145" spans="2:8" ht="12.75">
      <c r="B145" s="136" t="s">
        <v>255</v>
      </c>
      <c r="C145" s="134">
        <f t="shared" si="10"/>
        <v>-398.5577000000002</v>
      </c>
      <c r="D145" s="134">
        <f t="shared" si="10"/>
        <v>-128.8676499999999</v>
      </c>
      <c r="E145" s="134">
        <f t="shared" si="10"/>
        <v>-146.53725</v>
      </c>
      <c r="F145" s="134">
        <f t="shared" si="10"/>
        <v>-69</v>
      </c>
      <c r="G145" s="134"/>
      <c r="H145" s="134">
        <f t="shared" si="10"/>
        <v>-742.9626000000001</v>
      </c>
    </row>
    <row r="146" spans="2:8" ht="12.75">
      <c r="B146" s="136" t="s">
        <v>169</v>
      </c>
      <c r="C146" s="134">
        <f t="shared" si="10"/>
        <v>-120</v>
      </c>
      <c r="D146" s="134">
        <f t="shared" si="10"/>
        <v>-104</v>
      </c>
      <c r="E146" s="134">
        <f t="shared" si="10"/>
        <v>-54</v>
      </c>
      <c r="F146" s="134">
        <f t="shared" si="10"/>
        <v>0</v>
      </c>
      <c r="G146" s="134"/>
      <c r="H146" s="134">
        <f t="shared" si="10"/>
        <v>-278</v>
      </c>
    </row>
    <row r="147" spans="3:8" ht="13.5" thickBot="1">
      <c r="C147" s="135">
        <f>+SUM(C143:C146)</f>
        <v>-1726.5717000000004</v>
      </c>
      <c r="D147" s="135">
        <f>+SUM(D143:D146)</f>
        <v>-629.6176499999999</v>
      </c>
      <c r="E147" s="135">
        <f>+SUM(E143:E146)</f>
        <v>-762.60225</v>
      </c>
      <c r="F147" s="135">
        <f>+SUM(F143:F146)</f>
        <v>-492.064</v>
      </c>
      <c r="G147" s="135"/>
      <c r="H147" s="135">
        <f>+SUM(H143:H146)</f>
        <v>-3610.8556</v>
      </c>
    </row>
    <row r="148" spans="3:8" ht="12.75">
      <c r="C148" s="134"/>
      <c r="D148" s="134"/>
      <c r="E148" s="134"/>
      <c r="F148" s="134"/>
      <c r="G148" s="134"/>
      <c r="H148" s="134"/>
    </row>
    <row r="149" spans="2:8" ht="12.75">
      <c r="B149" s="136" t="s">
        <v>306</v>
      </c>
      <c r="C149" s="134">
        <f aca="true" t="shared" si="11" ref="C149:H151">+C22+C64+C106</f>
        <v>-52.5</v>
      </c>
      <c r="D149" s="134">
        <f t="shared" si="11"/>
        <v>-102.5</v>
      </c>
      <c r="E149" s="134">
        <f t="shared" si="11"/>
        <v>-40.8</v>
      </c>
      <c r="F149" s="134">
        <f t="shared" si="11"/>
        <v>-56.5</v>
      </c>
      <c r="G149" s="134"/>
      <c r="H149" s="134">
        <f t="shared" si="11"/>
        <v>-252.3</v>
      </c>
    </row>
    <row r="150" spans="2:8" ht="12.75">
      <c r="B150" s="136" t="s">
        <v>67</v>
      </c>
      <c r="C150" s="134">
        <f t="shared" si="11"/>
        <v>-61</v>
      </c>
      <c r="D150" s="134">
        <f t="shared" si="11"/>
        <v>-52</v>
      </c>
      <c r="E150" s="134">
        <f t="shared" si="11"/>
        <v>-20</v>
      </c>
      <c r="F150" s="134">
        <f t="shared" si="11"/>
        <v>-18.463</v>
      </c>
      <c r="G150" s="134"/>
      <c r="H150" s="134">
        <f t="shared" si="11"/>
        <v>-151.463</v>
      </c>
    </row>
    <row r="151" spans="2:8" ht="12.75">
      <c r="B151" s="136" t="s">
        <v>307</v>
      </c>
      <c r="C151" s="134">
        <f t="shared" si="11"/>
        <v>-91.2</v>
      </c>
      <c r="D151" s="134">
        <f t="shared" si="11"/>
        <v>-35</v>
      </c>
      <c r="E151" s="134">
        <f t="shared" si="11"/>
        <v>-5</v>
      </c>
      <c r="F151" s="134">
        <f t="shared" si="11"/>
        <v>-38.359</v>
      </c>
      <c r="G151" s="134"/>
      <c r="H151" s="134">
        <f t="shared" si="11"/>
        <v>-169.559</v>
      </c>
    </row>
    <row r="152" spans="3:8" ht="13.5" thickBot="1">
      <c r="C152" s="135">
        <f>+SUM(C149:C151)</f>
        <v>-204.7</v>
      </c>
      <c r="D152" s="135">
        <f>+SUM(D149:D151)</f>
        <v>-189.5</v>
      </c>
      <c r="E152" s="135">
        <f>+SUM(E149:E151)</f>
        <v>-65.8</v>
      </c>
      <c r="F152" s="135">
        <f>+SUM(F149:F151)</f>
        <v>-113.322</v>
      </c>
      <c r="G152" s="135"/>
      <c r="H152" s="135">
        <f>+SUM(H149:H151)</f>
        <v>-573.322</v>
      </c>
    </row>
    <row r="153" spans="3:8" ht="12.75">
      <c r="C153" s="134"/>
      <c r="D153" s="134"/>
      <c r="E153" s="134"/>
      <c r="F153" s="134"/>
      <c r="G153" s="134"/>
      <c r="H153" s="134"/>
    </row>
    <row r="154" spans="2:8" ht="18.75" thickBot="1">
      <c r="B154" s="228" t="s">
        <v>96</v>
      </c>
      <c r="C154" s="229">
        <f>+C152+C147+C141+C136</f>
        <v>-3248.7717000000002</v>
      </c>
      <c r="D154" s="229">
        <f>+D152+D147+D141+D136</f>
        <v>-1533.11765</v>
      </c>
      <c r="E154" s="229">
        <f>+E152+E147+E141+E136</f>
        <v>-1167.40225</v>
      </c>
      <c r="F154" s="229">
        <f>+F152+F147+F141+F136</f>
        <v>-1232.8229999999999</v>
      </c>
      <c r="G154" s="229"/>
      <c r="H154" s="229">
        <f>+H152+H147+H141+H136</f>
        <v>-7182.1146</v>
      </c>
    </row>
    <row r="155" spans="3:8" ht="12.75">
      <c r="C155" s="134"/>
      <c r="D155" s="134"/>
      <c r="E155" s="134"/>
      <c r="F155" s="134"/>
      <c r="G155" s="134"/>
      <c r="H155" s="134"/>
    </row>
    <row r="156" spans="2:8" ht="18.75" thickBot="1">
      <c r="B156" s="228" t="s">
        <v>310</v>
      </c>
      <c r="C156" s="229">
        <f>+C154</f>
        <v>-3248.7717000000002</v>
      </c>
      <c r="D156" s="229">
        <f>+D154+C156</f>
        <v>-4781.88935</v>
      </c>
      <c r="E156" s="229">
        <f>+E154+D156</f>
        <v>-5949.2916000000005</v>
      </c>
      <c r="F156" s="229">
        <f>+F154+E156</f>
        <v>-7182.114600000001</v>
      </c>
      <c r="G156" s="229"/>
      <c r="H156" s="229"/>
    </row>
    <row r="157" ht="12.75">
      <c r="H157" s="136"/>
    </row>
    <row r="158" spans="3:8" ht="12.75">
      <c r="C158" s="138" t="s">
        <v>117</v>
      </c>
      <c r="D158" s="138" t="s">
        <v>118</v>
      </c>
      <c r="E158" s="138" t="s">
        <v>123</v>
      </c>
      <c r="F158" s="138" t="s">
        <v>119</v>
      </c>
      <c r="G158" s="138"/>
      <c r="H158" s="138" t="s">
        <v>96</v>
      </c>
    </row>
    <row r="159" spans="2:8" ht="12.75">
      <c r="B159" s="136" t="s">
        <v>325</v>
      </c>
      <c r="C159" s="134">
        <f aca="true" t="shared" si="12" ref="C159:H161">+C34+C76+C119</f>
        <v>-196</v>
      </c>
      <c r="D159" s="134">
        <f t="shared" si="12"/>
        <v>-158</v>
      </c>
      <c r="E159" s="134">
        <f t="shared" si="12"/>
        <v>-178</v>
      </c>
      <c r="F159" s="134">
        <f t="shared" si="12"/>
        <v>-165</v>
      </c>
      <c r="G159" s="134"/>
      <c r="H159" s="134">
        <f t="shared" si="12"/>
        <v>-697</v>
      </c>
    </row>
    <row r="160" spans="2:8" ht="12.75">
      <c r="B160" s="136" t="s">
        <v>326</v>
      </c>
      <c r="C160" s="134">
        <f t="shared" si="12"/>
        <v>-1861.0710000000001</v>
      </c>
      <c r="D160" s="134">
        <f t="shared" si="12"/>
        <v>-961.25</v>
      </c>
      <c r="E160" s="134">
        <f t="shared" si="12"/>
        <v>-714.865</v>
      </c>
      <c r="F160" s="134">
        <f t="shared" si="12"/>
        <v>-754.927</v>
      </c>
      <c r="G160" s="134"/>
      <c r="H160" s="134">
        <f t="shared" si="12"/>
        <v>-4292.113</v>
      </c>
    </row>
    <row r="161" spans="2:8" ht="12.75">
      <c r="B161" s="136" t="s">
        <v>327</v>
      </c>
      <c r="C161" s="134">
        <f t="shared" si="12"/>
        <v>-1181.7007000000003</v>
      </c>
      <c r="D161" s="134">
        <f t="shared" si="12"/>
        <v>-413.8676499999999</v>
      </c>
      <c r="E161" s="134">
        <f t="shared" si="12"/>
        <v>-274.53725</v>
      </c>
      <c r="F161" s="134">
        <f t="shared" si="12"/>
        <v>-312.896</v>
      </c>
      <c r="G161" s="134"/>
      <c r="H161" s="134">
        <f t="shared" si="12"/>
        <v>-2183.0016</v>
      </c>
    </row>
    <row r="162" spans="2:8" ht="13.5" thickBot="1">
      <c r="B162" s="190" t="s">
        <v>96</v>
      </c>
      <c r="C162" s="135">
        <f>+SUM(C159:C161)</f>
        <v>-3238.7717000000002</v>
      </c>
      <c r="D162" s="135">
        <f>+SUM(D159:D161)</f>
        <v>-1533.11765</v>
      </c>
      <c r="E162" s="135">
        <f>+SUM(E159:E161)</f>
        <v>-1167.40225</v>
      </c>
      <c r="F162" s="135">
        <f>+SUM(F159:F161)</f>
        <v>-1232.823</v>
      </c>
      <c r="G162" s="135"/>
      <c r="H162" s="135">
        <f>+SUM(H159:H161)</f>
        <v>-7172.114600000001</v>
      </c>
    </row>
    <row r="163" ht="12.75">
      <c r="H163" s="136"/>
    </row>
    <row r="164" spans="2:8" ht="12.75">
      <c r="B164" s="136" t="s">
        <v>328</v>
      </c>
      <c r="C164" s="134">
        <f>+C159*-0.8</f>
        <v>156.8</v>
      </c>
      <c r="D164" s="134">
        <f>+D159*-0.8</f>
        <v>126.4</v>
      </c>
      <c r="E164" s="134">
        <f>+E159*-0.8</f>
        <v>142.4</v>
      </c>
      <c r="F164" s="134">
        <f>+F159*-0.8</f>
        <v>132</v>
      </c>
      <c r="G164" s="134"/>
      <c r="H164" s="189">
        <f>+SUM(C164:F164)</f>
        <v>557.6</v>
      </c>
    </row>
    <row r="165" spans="2:8" ht="12.75">
      <c r="B165" s="136" t="s">
        <v>329</v>
      </c>
      <c r="C165" s="134">
        <f>+C160*-0.4</f>
        <v>744.4284000000001</v>
      </c>
      <c r="D165" s="134">
        <f>+D160*-0.4</f>
        <v>384.5</v>
      </c>
      <c r="E165" s="134">
        <f>+E160*-0.4</f>
        <v>285.946</v>
      </c>
      <c r="F165" s="134">
        <f>+F160*-0.4</f>
        <v>301.9708</v>
      </c>
      <c r="G165" s="134"/>
      <c r="H165" s="189">
        <f>+SUM(C165:F165)</f>
        <v>1716.8452000000002</v>
      </c>
    </row>
    <row r="166" spans="2:8" ht="12.75">
      <c r="B166" s="136" t="s">
        <v>330</v>
      </c>
      <c r="C166" s="134">
        <f>+C161*0</f>
        <v>0</v>
      </c>
      <c r="D166" s="134">
        <f>+D161*0</f>
        <v>0</v>
      </c>
      <c r="E166" s="134">
        <f>+E161*0</f>
        <v>0</v>
      </c>
      <c r="F166" s="134">
        <f>+F161*0</f>
        <v>0</v>
      </c>
      <c r="G166" s="134"/>
      <c r="H166" s="189">
        <f>+SUM(C166:F166)</f>
        <v>0</v>
      </c>
    </row>
    <row r="167" spans="2:8" ht="13.5" thickBot="1">
      <c r="B167" s="190" t="s">
        <v>96</v>
      </c>
      <c r="C167" s="135">
        <f>+SUM(C164:C166)</f>
        <v>901.2284000000002</v>
      </c>
      <c r="D167" s="135">
        <f>+SUM(D164:D166)</f>
        <v>510.9</v>
      </c>
      <c r="E167" s="135">
        <f>+SUM(E164:E166)</f>
        <v>428.346</v>
      </c>
      <c r="F167" s="135">
        <f>+SUM(F164:F166)</f>
        <v>433.9708</v>
      </c>
      <c r="G167" s="135"/>
      <c r="H167" s="135">
        <f>+SUM(H164:H166)</f>
        <v>2274.4452</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sheetPr>
  <dimension ref="A1:P61"/>
  <sheetViews>
    <sheetView tabSelected="1" zoomScale="75" zoomScaleNormal="75" workbookViewId="0" topLeftCell="A1">
      <pane ySplit="2" topLeftCell="BM23" activePane="bottomLeft" state="frozen"/>
      <selection pane="topLeft" activeCell="A2" sqref="A2:O5"/>
      <selection pane="bottomLeft" activeCell="A2" sqref="A2:O5"/>
    </sheetView>
  </sheetViews>
  <sheetFormatPr defaultColWidth="9.140625" defaultRowHeight="12.75"/>
  <cols>
    <col min="1" max="1" width="5.140625" style="1" bestFit="1" customWidth="1"/>
    <col min="2" max="2" width="18.00390625" style="1" customWidth="1"/>
    <col min="3" max="3" width="63.57421875" style="1" customWidth="1"/>
    <col min="4" max="4" width="3.28125" style="23" customWidth="1"/>
    <col min="5" max="5" width="9.421875" style="51" customWidth="1"/>
    <col min="6" max="6" width="10.28125" style="1" bestFit="1" customWidth="1"/>
    <col min="7" max="9" width="9.28125" style="1" bestFit="1" customWidth="1"/>
    <col min="10" max="10" width="2.140625" style="1" customWidth="1"/>
    <col min="11" max="11" width="5.28125" style="1" customWidth="1"/>
    <col min="12" max="15" width="4.57421875" style="1" customWidth="1"/>
    <col min="16" max="16" width="0" style="1" hidden="1" customWidth="1"/>
    <col min="17" max="16384" width="9.140625" style="1" customWidth="1"/>
  </cols>
  <sheetData>
    <row r="1" spans="2:15" ht="31.5" customHeight="1">
      <c r="B1" s="297" t="s">
        <v>185</v>
      </c>
      <c r="C1" s="297"/>
      <c r="D1" s="297"/>
      <c r="E1" s="297"/>
      <c r="F1" s="297"/>
      <c r="G1" s="297"/>
      <c r="H1" s="297"/>
      <c r="I1" s="297"/>
      <c r="K1" s="285" t="s">
        <v>311</v>
      </c>
      <c r="L1" s="285"/>
      <c r="M1" s="285"/>
      <c r="N1" s="285"/>
      <c r="O1" s="285"/>
    </row>
    <row r="2" spans="1:9" ht="14.25" customHeight="1">
      <c r="A2" s="281"/>
      <c r="C2" s="2" t="s">
        <v>94</v>
      </c>
      <c r="D2" s="20"/>
      <c r="E2" s="27"/>
      <c r="F2" s="36" t="s">
        <v>117</v>
      </c>
      <c r="G2" s="36" t="s">
        <v>118</v>
      </c>
      <c r="H2" s="36" t="s">
        <v>123</v>
      </c>
      <c r="I2" s="36" t="s">
        <v>119</v>
      </c>
    </row>
    <row r="3" spans="3:15" ht="44.25" customHeight="1">
      <c r="C3" s="2"/>
      <c r="D3" s="20"/>
      <c r="E3" s="27" t="s">
        <v>121</v>
      </c>
      <c r="F3" s="36" t="s">
        <v>95</v>
      </c>
      <c r="G3" s="36" t="s">
        <v>95</v>
      </c>
      <c r="H3" s="36" t="s">
        <v>95</v>
      </c>
      <c r="I3" s="36" t="s">
        <v>95</v>
      </c>
      <c r="K3" s="50" t="s">
        <v>96</v>
      </c>
      <c r="L3" s="50" t="s">
        <v>117</v>
      </c>
      <c r="M3" s="50" t="s">
        <v>118</v>
      </c>
      <c r="N3" s="50" t="s">
        <v>123</v>
      </c>
      <c r="O3" s="50" t="s">
        <v>119</v>
      </c>
    </row>
    <row r="4" spans="2:15" ht="12.75">
      <c r="B4" s="291" t="s">
        <v>122</v>
      </c>
      <c r="C4" s="291"/>
      <c r="D4" s="49"/>
      <c r="E4" s="28"/>
      <c r="F4" s="4">
        <v>7064</v>
      </c>
      <c r="G4" s="4">
        <f>+F55</f>
        <v>7220</v>
      </c>
      <c r="H4" s="4">
        <f>+G55</f>
        <v>7047</v>
      </c>
      <c r="I4" s="4">
        <f>+H55</f>
        <v>6839</v>
      </c>
      <c r="K4" s="155">
        <f>+SUM(L4:O4)</f>
        <v>0</v>
      </c>
      <c r="L4" s="155"/>
      <c r="M4" s="155"/>
      <c r="N4" s="155"/>
      <c r="O4" s="155"/>
    </row>
    <row r="5" spans="2:15" s="23" customFormat="1" ht="12.75">
      <c r="B5" s="14"/>
      <c r="C5" s="15"/>
      <c r="D5" s="15"/>
      <c r="E5" s="29"/>
      <c r="F5" s="11"/>
      <c r="G5" s="11"/>
      <c r="H5" s="11"/>
      <c r="I5" s="11"/>
      <c r="K5" s="155"/>
      <c r="L5" s="155"/>
      <c r="M5" s="155"/>
      <c r="N5" s="155"/>
      <c r="O5" s="155"/>
    </row>
    <row r="6" spans="2:15" s="23" customFormat="1" ht="12.75">
      <c r="B6" s="287" t="s">
        <v>103</v>
      </c>
      <c r="C6" s="287"/>
      <c r="D6" s="12"/>
      <c r="E6" s="29"/>
      <c r="F6" s="16"/>
      <c r="G6" s="16"/>
      <c r="H6" s="16"/>
      <c r="I6" s="16"/>
      <c r="K6" s="145"/>
      <c r="L6" s="145"/>
      <c r="M6" s="145"/>
      <c r="N6" s="145"/>
      <c r="O6" s="145"/>
    </row>
    <row r="7" spans="1:16" ht="33" customHeight="1">
      <c r="A7" s="1">
        <v>1</v>
      </c>
      <c r="B7" s="5" t="s">
        <v>186</v>
      </c>
      <c r="C7" s="6" t="s">
        <v>187</v>
      </c>
      <c r="D7" s="21"/>
      <c r="E7" s="29" t="s">
        <v>129</v>
      </c>
      <c r="F7" s="61"/>
      <c r="G7" s="7">
        <v>-24</v>
      </c>
      <c r="H7" s="7"/>
      <c r="I7" s="7"/>
      <c r="K7" s="152">
        <f>+SUM(L7:O7)</f>
        <v>1</v>
      </c>
      <c r="L7" s="153"/>
      <c r="M7" s="153">
        <v>1</v>
      </c>
      <c r="N7" s="153"/>
      <c r="O7" s="153"/>
      <c r="P7" s="1" t="s">
        <v>312</v>
      </c>
    </row>
    <row r="8" spans="1:16" ht="12.75">
      <c r="A8" s="1">
        <f>+A7+1</f>
        <v>2</v>
      </c>
      <c r="B8" s="5" t="s">
        <v>190</v>
      </c>
      <c r="C8" s="6" t="s">
        <v>443</v>
      </c>
      <c r="D8" s="21"/>
      <c r="E8" s="29" t="s">
        <v>129</v>
      </c>
      <c r="F8" s="7"/>
      <c r="G8" s="7"/>
      <c r="H8" s="7">
        <v>-43</v>
      </c>
      <c r="I8" s="25">
        <v>-19</v>
      </c>
      <c r="K8" s="152">
        <f>+SUM(L8:O8)</f>
        <v>1</v>
      </c>
      <c r="L8" s="153"/>
      <c r="M8" s="153"/>
      <c r="N8" s="153">
        <v>1</v>
      </c>
      <c r="O8" s="153"/>
      <c r="P8" s="1" t="s">
        <v>312</v>
      </c>
    </row>
    <row r="9" spans="1:15" ht="30.75" customHeight="1">
      <c r="A9" s="1">
        <f>+A8+1</f>
        <v>3</v>
      </c>
      <c r="B9" s="5" t="s">
        <v>190</v>
      </c>
      <c r="C9" s="6" t="s">
        <v>430</v>
      </c>
      <c r="D9" s="21"/>
      <c r="E9" s="29" t="s">
        <v>129</v>
      </c>
      <c r="F9" s="25">
        <v>-16</v>
      </c>
      <c r="G9" s="24">
        <v>-16</v>
      </c>
      <c r="H9" s="52"/>
      <c r="I9" s="33"/>
      <c r="K9" s="152">
        <f>+SUM(L9:O9)</f>
        <v>0</v>
      </c>
      <c r="L9" s="153"/>
      <c r="M9" s="153"/>
      <c r="N9" s="153"/>
      <c r="O9" s="153"/>
    </row>
    <row r="10" spans="2:15" s="23" customFormat="1" ht="12.75">
      <c r="B10" s="8"/>
      <c r="C10" s="9"/>
      <c r="D10" s="15"/>
      <c r="E10" s="29"/>
      <c r="F10" s="10"/>
      <c r="G10" s="10"/>
      <c r="H10" s="10"/>
      <c r="I10" s="10"/>
      <c r="K10" s="154"/>
      <c r="L10" s="154"/>
      <c r="M10" s="154"/>
      <c r="N10" s="154"/>
      <c r="O10" s="154"/>
    </row>
    <row r="11" spans="2:15" s="23" customFormat="1" ht="13.5" thickBot="1">
      <c r="B11" s="287" t="s">
        <v>104</v>
      </c>
      <c r="C11" s="287"/>
      <c r="D11" s="12"/>
      <c r="E11" s="29"/>
      <c r="F11" s="13">
        <f>+SUM(F7:F9)</f>
        <v>-16</v>
      </c>
      <c r="G11" s="13">
        <f>+SUM(G7:G9)</f>
        <v>-40</v>
      </c>
      <c r="H11" s="13">
        <f>+SUM(H7:H9)</f>
        <v>-43</v>
      </c>
      <c r="I11" s="13">
        <f>+SUM(I7:I9)</f>
        <v>-19</v>
      </c>
      <c r="K11" s="151">
        <f>SUM(K7:K10)</f>
        <v>2</v>
      </c>
      <c r="L11" s="151">
        <f>SUM(L7:L10)</f>
        <v>0</v>
      </c>
      <c r="M11" s="151">
        <f>SUM(M7:M10)</f>
        <v>1</v>
      </c>
      <c r="N11" s="151">
        <f>SUM(N7:N10)</f>
        <v>1</v>
      </c>
      <c r="O11" s="151">
        <f>SUM(O7:O10)</f>
        <v>0</v>
      </c>
    </row>
    <row r="12" spans="2:15" s="23" customFormat="1" ht="12.75" hidden="1">
      <c r="B12" s="12"/>
      <c r="C12" s="12"/>
      <c r="D12" s="12"/>
      <c r="E12" s="29"/>
      <c r="F12" s="38"/>
      <c r="G12" s="38"/>
      <c r="H12" s="38"/>
      <c r="I12" s="38"/>
      <c r="K12" s="183"/>
      <c r="L12" s="183"/>
      <c r="M12" s="183"/>
      <c r="N12" s="183"/>
      <c r="O12" s="183"/>
    </row>
    <row r="13" spans="2:15" s="23" customFormat="1" ht="12.75" hidden="1">
      <c r="B13" s="12"/>
      <c r="C13" s="181" t="s">
        <v>319</v>
      </c>
      <c r="D13" s="12"/>
      <c r="E13" s="27" t="s">
        <v>132</v>
      </c>
      <c r="F13" s="182">
        <f>+SUMIF($E$7:$E$9,$E$13,F7:F9)</f>
        <v>0</v>
      </c>
      <c r="G13" s="182">
        <f>+SUMIF($E$7:$E$9,$E$13,G7:G9)</f>
        <v>0</v>
      </c>
      <c r="H13" s="182">
        <f>+SUMIF($E$7:$E$9,$E$13,H7:H9)</f>
        <v>0</v>
      </c>
      <c r="I13" s="182">
        <f>+SUMIF($E$7:$E$9,$E$13,I7:I9)</f>
        <v>0</v>
      </c>
      <c r="K13" s="183"/>
      <c r="L13" s="183"/>
      <c r="M13" s="183"/>
      <c r="N13" s="183"/>
      <c r="O13" s="183"/>
    </row>
    <row r="14" spans="2:15" s="23" customFormat="1" ht="12.75" hidden="1">
      <c r="B14" s="12"/>
      <c r="C14" s="181" t="s">
        <v>320</v>
      </c>
      <c r="D14" s="12"/>
      <c r="E14" s="27" t="s">
        <v>133</v>
      </c>
      <c r="F14" s="182">
        <f>+SUMIF($E$7:$E$9,$E$14,F7:F9)</f>
        <v>0</v>
      </c>
      <c r="G14" s="182">
        <f>+SUMIF($E$7:$E$9,$E$14,G7:G9)</f>
        <v>0</v>
      </c>
      <c r="H14" s="182">
        <f>+SUMIF($E$7:$E$9,$E$14,H7:H9)</f>
        <v>0</v>
      </c>
      <c r="I14" s="182">
        <f>+SUMIF($E$7:$E$9,$E$14,I7:I9)</f>
        <v>0</v>
      </c>
      <c r="K14" s="183"/>
      <c r="L14" s="183"/>
      <c r="M14" s="183"/>
      <c r="N14" s="183"/>
      <c r="O14" s="183"/>
    </row>
    <row r="15" spans="2:15" s="23" customFormat="1" ht="12.75" hidden="1">
      <c r="B15" s="12"/>
      <c r="C15" s="181" t="s">
        <v>321</v>
      </c>
      <c r="D15" s="12"/>
      <c r="E15" s="27" t="s">
        <v>129</v>
      </c>
      <c r="F15" s="182">
        <f>+SUMIF($E$7:$E$9,$E$15,F7:F9)</f>
        <v>-16</v>
      </c>
      <c r="G15" s="182">
        <f>+SUMIF($E$7:$E$9,$E$15,G7:G9)</f>
        <v>-40</v>
      </c>
      <c r="H15" s="182">
        <f>+SUMIF($E$7:$E$9,$E$15,H7:H9)</f>
        <v>-43</v>
      </c>
      <c r="I15" s="182">
        <f>+SUMIF($E$7:$E$9,$E$15,I7:I9)</f>
        <v>-19</v>
      </c>
      <c r="K15" s="183"/>
      <c r="L15" s="183"/>
      <c r="M15" s="183"/>
      <c r="N15" s="183"/>
      <c r="O15" s="183"/>
    </row>
    <row r="16" spans="2:15" s="23" customFormat="1" ht="12.75" hidden="1">
      <c r="B16" s="14"/>
      <c r="C16" s="15"/>
      <c r="D16" s="15"/>
      <c r="E16" s="29"/>
      <c r="F16" s="11"/>
      <c r="G16" s="11"/>
      <c r="H16" s="11"/>
      <c r="I16" s="11"/>
      <c r="K16" s="155"/>
      <c r="L16" s="155"/>
      <c r="M16" s="155"/>
      <c r="N16" s="155"/>
      <c r="O16" s="155"/>
    </row>
    <row r="17" spans="2:15" s="23" customFormat="1" ht="12.75">
      <c r="B17" s="63" t="s">
        <v>105</v>
      </c>
      <c r="C17" s="19"/>
      <c r="D17" s="15"/>
      <c r="E17" s="29"/>
      <c r="F17" s="16"/>
      <c r="G17" s="16"/>
      <c r="H17" s="16"/>
      <c r="I17" s="16"/>
      <c r="K17" s="145"/>
      <c r="L17" s="145"/>
      <c r="M17" s="145"/>
      <c r="N17" s="145"/>
      <c r="O17" s="145"/>
    </row>
    <row r="18" spans="1:15" ht="38.25">
      <c r="A18" s="1">
        <f>+A9+1</f>
        <v>4</v>
      </c>
      <c r="B18" s="5" t="s">
        <v>195</v>
      </c>
      <c r="C18" s="6" t="s">
        <v>196</v>
      </c>
      <c r="D18" s="21"/>
      <c r="E18" s="62" t="s">
        <v>129</v>
      </c>
      <c r="F18" s="17">
        <v>-10</v>
      </c>
      <c r="G18" s="7">
        <v>-10</v>
      </c>
      <c r="H18" s="7">
        <v>-10</v>
      </c>
      <c r="I18" s="7"/>
      <c r="K18" s="152">
        <f aca="true" t="shared" si="0" ref="K18:K31">+SUM(L18:O18)</f>
        <v>0</v>
      </c>
      <c r="L18" s="153"/>
      <c r="M18" s="153"/>
      <c r="N18" s="153"/>
      <c r="O18" s="153"/>
    </row>
    <row r="19" spans="1:15" ht="38.25">
      <c r="A19" s="1">
        <f aca="true" t="shared" si="1" ref="A19:A31">+A18+1</f>
        <v>5</v>
      </c>
      <c r="B19" s="5" t="s">
        <v>195</v>
      </c>
      <c r="C19" s="6" t="s">
        <v>197</v>
      </c>
      <c r="D19" s="21"/>
      <c r="E19" s="48" t="s">
        <v>133</v>
      </c>
      <c r="F19" s="17">
        <v>-10</v>
      </c>
      <c r="G19" s="7">
        <v>-10</v>
      </c>
      <c r="H19" s="7">
        <v>-10</v>
      </c>
      <c r="I19" s="7"/>
      <c r="K19" s="152">
        <f t="shared" si="0"/>
        <v>0</v>
      </c>
      <c r="L19" s="153"/>
      <c r="M19" s="153"/>
      <c r="N19" s="153"/>
      <c r="O19" s="153"/>
    </row>
    <row r="20" spans="1:16" ht="51">
      <c r="A20" s="1">
        <f t="shared" si="1"/>
        <v>6</v>
      </c>
      <c r="B20" s="5" t="s">
        <v>198</v>
      </c>
      <c r="C20" s="6" t="s">
        <v>199</v>
      </c>
      <c r="D20" s="21"/>
      <c r="E20" s="62" t="s">
        <v>129</v>
      </c>
      <c r="F20" s="17">
        <v>-43</v>
      </c>
      <c r="G20" s="7"/>
      <c r="H20" s="7"/>
      <c r="I20" s="7"/>
      <c r="K20" s="152">
        <f t="shared" si="0"/>
        <v>1</v>
      </c>
      <c r="L20" s="153">
        <v>1</v>
      </c>
      <c r="M20" s="153"/>
      <c r="N20" s="153"/>
      <c r="O20" s="153"/>
      <c r="P20" s="1" t="s">
        <v>312</v>
      </c>
    </row>
    <row r="21" spans="1:15" ht="12.75">
      <c r="A21" s="1">
        <f t="shared" si="1"/>
        <v>7</v>
      </c>
      <c r="B21" s="5" t="s">
        <v>198</v>
      </c>
      <c r="C21" s="6" t="s">
        <v>200</v>
      </c>
      <c r="D21" s="21"/>
      <c r="E21" s="62" t="s">
        <v>129</v>
      </c>
      <c r="F21" s="24">
        <v>-8</v>
      </c>
      <c r="G21" s="25"/>
      <c r="H21" s="25"/>
      <c r="I21" s="25"/>
      <c r="K21" s="152">
        <f t="shared" si="0"/>
        <v>0</v>
      </c>
      <c r="L21" s="153"/>
      <c r="M21" s="153"/>
      <c r="N21" s="153"/>
      <c r="O21" s="153"/>
    </row>
    <row r="22" spans="1:15" ht="25.5">
      <c r="A22" s="1">
        <f t="shared" si="1"/>
        <v>8</v>
      </c>
      <c r="B22" s="5" t="s">
        <v>190</v>
      </c>
      <c r="C22" s="6" t="s">
        <v>201</v>
      </c>
      <c r="D22" s="21"/>
      <c r="E22" s="48" t="s">
        <v>133</v>
      </c>
      <c r="F22" s="17">
        <v>-30</v>
      </c>
      <c r="G22" s="7"/>
      <c r="H22" s="7"/>
      <c r="I22" s="7"/>
      <c r="K22" s="152">
        <f t="shared" si="0"/>
        <v>0</v>
      </c>
      <c r="L22" s="153"/>
      <c r="M22" s="153"/>
      <c r="N22" s="153"/>
      <c r="O22" s="153"/>
    </row>
    <row r="23" spans="1:15" ht="25.5">
      <c r="A23" s="1">
        <f t="shared" si="1"/>
        <v>9</v>
      </c>
      <c r="B23" s="5" t="s">
        <v>190</v>
      </c>
      <c r="C23" s="6" t="s">
        <v>202</v>
      </c>
      <c r="D23" s="21"/>
      <c r="E23" s="48" t="s">
        <v>133</v>
      </c>
      <c r="F23" s="17">
        <v>-30</v>
      </c>
      <c r="G23" s="7"/>
      <c r="H23" s="7"/>
      <c r="I23" s="7"/>
      <c r="K23" s="152">
        <f t="shared" si="0"/>
        <v>0</v>
      </c>
      <c r="L23" s="153"/>
      <c r="M23" s="153"/>
      <c r="N23" s="153"/>
      <c r="O23" s="153"/>
    </row>
    <row r="24" spans="1:15" ht="38.25">
      <c r="A24" s="1">
        <f t="shared" si="1"/>
        <v>10</v>
      </c>
      <c r="B24" s="5" t="s">
        <v>190</v>
      </c>
      <c r="C24" s="6" t="s">
        <v>203</v>
      </c>
      <c r="D24" s="21"/>
      <c r="E24" s="48" t="s">
        <v>133</v>
      </c>
      <c r="F24" s="17">
        <v>-10</v>
      </c>
      <c r="G24" s="7"/>
      <c r="H24" s="7"/>
      <c r="I24" s="7"/>
      <c r="K24" s="152">
        <f t="shared" si="0"/>
        <v>0</v>
      </c>
      <c r="L24" s="153"/>
      <c r="M24" s="153"/>
      <c r="N24" s="153"/>
      <c r="O24" s="153"/>
    </row>
    <row r="25" spans="1:15" ht="15">
      <c r="A25" s="1">
        <f t="shared" si="1"/>
        <v>11</v>
      </c>
      <c r="B25" s="5" t="s">
        <v>190</v>
      </c>
      <c r="C25" s="6" t="s">
        <v>204</v>
      </c>
      <c r="D25" s="21"/>
      <c r="E25" s="48" t="s">
        <v>133</v>
      </c>
      <c r="F25" s="17">
        <v>-10</v>
      </c>
      <c r="G25" s="7"/>
      <c r="H25" s="7"/>
      <c r="I25" s="7"/>
      <c r="K25" s="152">
        <f t="shared" si="0"/>
        <v>0</v>
      </c>
      <c r="L25" s="153"/>
      <c r="M25" s="153"/>
      <c r="N25" s="153"/>
      <c r="O25" s="153"/>
    </row>
    <row r="26" spans="1:16" ht="25.5">
      <c r="A26" s="1">
        <f t="shared" si="1"/>
        <v>12</v>
      </c>
      <c r="B26" s="5" t="s">
        <v>194</v>
      </c>
      <c r="C26" s="6" t="s">
        <v>205</v>
      </c>
      <c r="D26" s="21"/>
      <c r="E26" s="62" t="s">
        <v>133</v>
      </c>
      <c r="F26" s="17"/>
      <c r="G26" s="7">
        <v>-36</v>
      </c>
      <c r="H26" s="7"/>
      <c r="I26" s="7"/>
      <c r="K26" s="152">
        <f t="shared" si="0"/>
        <v>1</v>
      </c>
      <c r="L26" s="153"/>
      <c r="M26" s="153">
        <v>1</v>
      </c>
      <c r="N26" s="153"/>
      <c r="O26" s="153"/>
      <c r="P26" s="1" t="s">
        <v>312</v>
      </c>
    </row>
    <row r="27" spans="1:16" ht="12.75">
      <c r="A27" s="1">
        <f t="shared" si="1"/>
        <v>13</v>
      </c>
      <c r="B27" s="5" t="s">
        <v>194</v>
      </c>
      <c r="C27" s="6" t="s">
        <v>206</v>
      </c>
      <c r="D27" s="21"/>
      <c r="E27" s="62" t="s">
        <v>133</v>
      </c>
      <c r="F27" s="17">
        <v>-31</v>
      </c>
      <c r="G27" s="7"/>
      <c r="H27" s="7"/>
      <c r="I27" s="7"/>
      <c r="K27" s="152">
        <f t="shared" si="0"/>
        <v>1</v>
      </c>
      <c r="L27" s="153">
        <v>1</v>
      </c>
      <c r="M27" s="153"/>
      <c r="N27" s="153"/>
      <c r="O27" s="153"/>
      <c r="P27" s="1" t="s">
        <v>340</v>
      </c>
    </row>
    <row r="28" spans="1:16" ht="25.5">
      <c r="A28" s="1">
        <f t="shared" si="1"/>
        <v>14</v>
      </c>
      <c r="B28" s="5" t="s">
        <v>194</v>
      </c>
      <c r="C28" s="6" t="s">
        <v>207</v>
      </c>
      <c r="D28" s="21"/>
      <c r="E28" s="62" t="s">
        <v>133</v>
      </c>
      <c r="F28" s="17"/>
      <c r="G28" s="7">
        <v>-67</v>
      </c>
      <c r="H28" s="7"/>
      <c r="I28" s="7"/>
      <c r="K28" s="152">
        <f t="shared" si="0"/>
        <v>2</v>
      </c>
      <c r="L28" s="153"/>
      <c r="M28" s="153">
        <v>2</v>
      </c>
      <c r="N28" s="153"/>
      <c r="O28" s="153"/>
      <c r="P28" s="1" t="s">
        <v>312</v>
      </c>
    </row>
    <row r="29" spans="1:16" ht="51">
      <c r="A29" s="1">
        <f t="shared" si="1"/>
        <v>15</v>
      </c>
      <c r="B29" s="5" t="s">
        <v>194</v>
      </c>
      <c r="C29" s="6" t="s">
        <v>208</v>
      </c>
      <c r="D29" s="21"/>
      <c r="E29" s="62" t="s">
        <v>133</v>
      </c>
      <c r="F29" s="17"/>
      <c r="G29" s="7"/>
      <c r="H29" s="7">
        <v>-36</v>
      </c>
      <c r="I29" s="7"/>
      <c r="K29" s="152">
        <f t="shared" si="0"/>
        <v>1</v>
      </c>
      <c r="L29" s="153"/>
      <c r="M29" s="153"/>
      <c r="N29" s="153">
        <v>1</v>
      </c>
      <c r="O29" s="153"/>
      <c r="P29" s="1" t="s">
        <v>312</v>
      </c>
    </row>
    <row r="30" spans="1:15" ht="12.75">
      <c r="A30" s="1">
        <f t="shared" si="1"/>
        <v>16</v>
      </c>
      <c r="B30" s="5" t="s">
        <v>194</v>
      </c>
      <c r="C30" s="6" t="s">
        <v>209</v>
      </c>
      <c r="D30" s="21"/>
      <c r="E30" s="62" t="s">
        <v>133</v>
      </c>
      <c r="F30" s="17">
        <v>-10</v>
      </c>
      <c r="G30" s="7">
        <v>-10</v>
      </c>
      <c r="H30" s="7">
        <v>-10</v>
      </c>
      <c r="I30" s="7"/>
      <c r="K30" s="152">
        <f t="shared" si="0"/>
        <v>0</v>
      </c>
      <c r="L30" s="153"/>
      <c r="M30" s="153"/>
      <c r="N30" s="153"/>
      <c r="O30" s="153"/>
    </row>
    <row r="31" spans="1:16" ht="25.5">
      <c r="A31" s="1">
        <f t="shared" si="1"/>
        <v>17</v>
      </c>
      <c r="B31" s="5" t="s">
        <v>194</v>
      </c>
      <c r="C31" s="6" t="s">
        <v>53</v>
      </c>
      <c r="D31" s="21"/>
      <c r="E31" s="62" t="s">
        <v>133</v>
      </c>
      <c r="F31" s="17"/>
      <c r="G31" s="7"/>
      <c r="H31" s="7"/>
      <c r="I31" s="7"/>
      <c r="K31" s="152">
        <f t="shared" si="0"/>
        <v>0</v>
      </c>
      <c r="L31" s="153"/>
      <c r="M31" s="153"/>
      <c r="N31" s="153"/>
      <c r="O31" s="153"/>
      <c r="P31" s="1" t="s">
        <v>312</v>
      </c>
    </row>
    <row r="32" spans="2:15" s="23" customFormat="1" ht="12.75">
      <c r="B32" s="8"/>
      <c r="C32" s="9"/>
      <c r="D32" s="15"/>
      <c r="E32" s="29"/>
      <c r="F32" s="10"/>
      <c r="G32" s="10"/>
      <c r="H32" s="10"/>
      <c r="I32" s="10"/>
      <c r="K32" s="154"/>
      <c r="L32" s="154"/>
      <c r="M32" s="154"/>
      <c r="N32" s="154"/>
      <c r="O32" s="154"/>
    </row>
    <row r="33" spans="2:15" s="23" customFormat="1" ht="13.5" customHeight="1" thickBot="1">
      <c r="B33" s="287" t="s">
        <v>107</v>
      </c>
      <c r="C33" s="287"/>
      <c r="D33" s="12"/>
      <c r="E33" s="29"/>
      <c r="F33" s="13">
        <f>+SUM(F18:F31)</f>
        <v>-192</v>
      </c>
      <c r="G33" s="13">
        <f>+SUM(G18:G31)</f>
        <v>-133</v>
      </c>
      <c r="H33" s="13">
        <f>+SUM(H18:H31)</f>
        <v>-66</v>
      </c>
      <c r="I33" s="13">
        <f>+SUM(I18:I31)</f>
        <v>0</v>
      </c>
      <c r="K33" s="151">
        <f>SUM(K18:K32)</f>
        <v>6</v>
      </c>
      <c r="L33" s="151">
        <f>SUM(L18:L32)</f>
        <v>2</v>
      </c>
      <c r="M33" s="151">
        <f>SUM(M18:M32)</f>
        <v>3</v>
      </c>
      <c r="N33" s="151">
        <f>SUM(N18:N32)</f>
        <v>1</v>
      </c>
      <c r="O33" s="151">
        <f>SUM(O18:O32)</f>
        <v>0</v>
      </c>
    </row>
    <row r="34" spans="2:15" s="23" customFormat="1" ht="13.5" customHeight="1" hidden="1">
      <c r="B34" s="12"/>
      <c r="C34" s="12"/>
      <c r="D34" s="12"/>
      <c r="E34" s="29"/>
      <c r="F34" s="38"/>
      <c r="G34" s="38"/>
      <c r="H34" s="38"/>
      <c r="I34" s="38"/>
      <c r="K34" s="183"/>
      <c r="L34" s="183"/>
      <c r="M34" s="183"/>
      <c r="N34" s="183"/>
      <c r="O34" s="183"/>
    </row>
    <row r="35" spans="2:15" s="23" customFormat="1" ht="13.5" customHeight="1" hidden="1">
      <c r="B35" s="12"/>
      <c r="C35" s="181" t="s">
        <v>322</v>
      </c>
      <c r="D35" s="12"/>
      <c r="E35" s="27" t="s">
        <v>132</v>
      </c>
      <c r="F35" s="182">
        <f>+SUMIF($E$18:$E$31,$E$35,F18:F31)</f>
        <v>0</v>
      </c>
      <c r="G35" s="182">
        <f>+SUMIF($E$18:$E$31,$E$35,G18:G31)</f>
        <v>0</v>
      </c>
      <c r="H35" s="182">
        <f>+SUMIF($E$18:$E$31,$E$35,H18:H31)</f>
        <v>0</v>
      </c>
      <c r="I35" s="182">
        <f>+SUMIF($E$18:$E$31,$E$35,I18:I31)</f>
        <v>0</v>
      </c>
      <c r="K35" s="183"/>
      <c r="L35" s="183"/>
      <c r="M35" s="183"/>
      <c r="N35" s="183"/>
      <c r="O35" s="183"/>
    </row>
    <row r="36" spans="2:15" s="23" customFormat="1" ht="13.5" customHeight="1" hidden="1">
      <c r="B36" s="12"/>
      <c r="C36" s="181" t="s">
        <v>323</v>
      </c>
      <c r="D36" s="12"/>
      <c r="E36" s="27" t="s">
        <v>133</v>
      </c>
      <c r="F36" s="182">
        <f>+SUMIF($E$18:$E$31,$E$36,F18:F31)</f>
        <v>-131</v>
      </c>
      <c r="G36" s="182">
        <f>+SUMIF($E$18:$E$31,$E$36,G18:G31)</f>
        <v>-123</v>
      </c>
      <c r="H36" s="182">
        <f>+SUMIF($E$18:$E$31,$E$36,H18:H31)</f>
        <v>-56</v>
      </c>
      <c r="I36" s="182">
        <f>+SUMIF($E$18:$E$31,$E$36,I18:I31)</f>
        <v>0</v>
      </c>
      <c r="K36" s="183"/>
      <c r="L36" s="183"/>
      <c r="M36" s="183"/>
      <c r="N36" s="183"/>
      <c r="O36" s="183"/>
    </row>
    <row r="37" spans="2:15" s="23" customFormat="1" ht="13.5" customHeight="1" hidden="1">
      <c r="B37" s="12"/>
      <c r="C37" s="181" t="s">
        <v>324</v>
      </c>
      <c r="D37" s="12"/>
      <c r="E37" s="27" t="s">
        <v>129</v>
      </c>
      <c r="F37" s="182">
        <f>+SUMIF($E$18:$E$31,$E$37,F18:F31)</f>
        <v>-61</v>
      </c>
      <c r="G37" s="182">
        <f>+SUMIF($E$18:$E$31,$E$37,G18:G31)</f>
        <v>-10</v>
      </c>
      <c r="H37" s="182">
        <f>+SUMIF($E$18:$E$31,$E$37,H18:H31)</f>
        <v>-10</v>
      </c>
      <c r="I37" s="182">
        <f>+SUMIF($E$18:$E$31,$E$37,I18:I31)</f>
        <v>0</v>
      </c>
      <c r="K37" s="183"/>
      <c r="L37" s="183"/>
      <c r="M37" s="183"/>
      <c r="N37" s="183"/>
      <c r="O37" s="183"/>
    </row>
    <row r="38" spans="2:15" s="23" customFormat="1" ht="12.75">
      <c r="B38" s="18" t="s">
        <v>110</v>
      </c>
      <c r="C38" s="19"/>
      <c r="D38" s="15"/>
      <c r="E38" s="29"/>
      <c r="F38" s="16"/>
      <c r="G38" s="16"/>
      <c r="H38" s="16"/>
      <c r="I38" s="16"/>
      <c r="K38" s="145"/>
      <c r="L38" s="145"/>
      <c r="M38" s="145"/>
      <c r="N38" s="145"/>
      <c r="O38" s="145"/>
    </row>
    <row r="39" spans="1:15" ht="12.75">
      <c r="A39" s="1">
        <f>+A31+1</f>
        <v>18</v>
      </c>
      <c r="B39" s="5" t="s">
        <v>190</v>
      </c>
      <c r="C39" s="6" t="s">
        <v>210</v>
      </c>
      <c r="D39" s="21"/>
      <c r="E39" s="29"/>
      <c r="F39" s="7">
        <v>15</v>
      </c>
      <c r="G39" s="7"/>
      <c r="H39" s="7"/>
      <c r="I39" s="7"/>
      <c r="K39" s="152">
        <f>+SUM(L39:O39)</f>
        <v>0</v>
      </c>
      <c r="L39" s="153"/>
      <c r="M39" s="153"/>
      <c r="N39" s="153"/>
      <c r="O39" s="153"/>
    </row>
    <row r="40" spans="2:15" s="23" customFormat="1" ht="6.75" customHeight="1">
      <c r="B40" s="8"/>
      <c r="C40" s="9"/>
      <c r="D40" s="15"/>
      <c r="E40" s="29"/>
      <c r="F40" s="10"/>
      <c r="G40" s="10"/>
      <c r="H40" s="10"/>
      <c r="I40" s="10"/>
      <c r="K40" s="154"/>
      <c r="L40" s="154"/>
      <c r="M40" s="154"/>
      <c r="N40" s="154"/>
      <c r="O40" s="154"/>
    </row>
    <row r="41" spans="2:15" s="23" customFormat="1" ht="13.5" customHeight="1" thickBot="1">
      <c r="B41" s="287" t="s">
        <v>113</v>
      </c>
      <c r="C41" s="287"/>
      <c r="D41" s="12"/>
      <c r="E41" s="29"/>
      <c r="F41" s="13">
        <f>+F39</f>
        <v>15</v>
      </c>
      <c r="G41" s="13">
        <f>+G39</f>
        <v>0</v>
      </c>
      <c r="H41" s="13">
        <f>+H39</f>
        <v>0</v>
      </c>
      <c r="I41" s="13">
        <f>+I39</f>
        <v>0</v>
      </c>
      <c r="K41" s="151"/>
      <c r="L41" s="151"/>
      <c r="M41" s="151"/>
      <c r="N41" s="151"/>
      <c r="O41" s="151"/>
    </row>
    <row r="42" spans="2:15" s="23" customFormat="1" ht="13.5" customHeight="1">
      <c r="B42" s="12"/>
      <c r="C42" s="12"/>
      <c r="D42" s="12"/>
      <c r="E42" s="29"/>
      <c r="F42" s="38"/>
      <c r="G42" s="38"/>
      <c r="H42" s="38"/>
      <c r="I42" s="38"/>
      <c r="K42" s="183"/>
      <c r="L42" s="183"/>
      <c r="M42" s="183"/>
      <c r="N42" s="183"/>
      <c r="O42" s="183"/>
    </row>
    <row r="43" spans="2:15" s="23" customFormat="1" ht="12.75">
      <c r="B43" s="12" t="s">
        <v>435</v>
      </c>
      <c r="C43" s="15"/>
      <c r="D43" s="15"/>
      <c r="E43" s="29"/>
      <c r="F43" s="11"/>
      <c r="G43" s="11"/>
      <c r="H43" s="11"/>
      <c r="I43" s="11"/>
      <c r="K43" s="155"/>
      <c r="L43" s="155"/>
      <c r="M43" s="155"/>
      <c r="N43" s="155"/>
      <c r="O43" s="155"/>
    </row>
    <row r="44" spans="1:15" ht="12.75">
      <c r="A44" s="1">
        <f>+A39+1</f>
        <v>19</v>
      </c>
      <c r="B44" s="5" t="s">
        <v>194</v>
      </c>
      <c r="C44" s="6" t="s">
        <v>447</v>
      </c>
      <c r="D44" s="21"/>
      <c r="E44" s="29"/>
      <c r="F44" s="25">
        <v>10</v>
      </c>
      <c r="G44" s="7"/>
      <c r="H44" s="7"/>
      <c r="I44" s="7"/>
      <c r="K44" s="152"/>
      <c r="L44" s="153"/>
      <c r="M44" s="153"/>
      <c r="N44" s="153"/>
      <c r="O44" s="153"/>
    </row>
    <row r="45" spans="1:15" ht="12.75">
      <c r="A45" s="1">
        <f>+A44+1</f>
        <v>20</v>
      </c>
      <c r="B45" s="5" t="s">
        <v>188</v>
      </c>
      <c r="C45" s="6" t="s">
        <v>455</v>
      </c>
      <c r="D45" s="21"/>
      <c r="E45" s="29"/>
      <c r="F45" s="25">
        <v>50</v>
      </c>
      <c r="G45" s="7"/>
      <c r="H45" s="25">
        <v>-50</v>
      </c>
      <c r="I45" s="7"/>
      <c r="K45" s="152"/>
      <c r="L45" s="153"/>
      <c r="M45" s="153"/>
      <c r="N45" s="153"/>
      <c r="O45" s="153"/>
    </row>
    <row r="46" spans="1:15" ht="12.75">
      <c r="A46" s="1">
        <f>+A45+1</f>
        <v>21</v>
      </c>
      <c r="B46" s="5" t="s">
        <v>194</v>
      </c>
      <c r="C46" s="6" t="s">
        <v>432</v>
      </c>
      <c r="D46" s="21"/>
      <c r="E46" s="29"/>
      <c r="F46" s="25">
        <v>29</v>
      </c>
      <c r="G46" s="7"/>
      <c r="H46" s="25">
        <v>-29</v>
      </c>
      <c r="I46" s="7"/>
      <c r="K46" s="152"/>
      <c r="L46" s="153"/>
      <c r="M46" s="153"/>
      <c r="N46" s="153"/>
      <c r="O46" s="153"/>
    </row>
    <row r="47" spans="1:15" ht="12.75">
      <c r="A47" s="1">
        <f>+A46+1</f>
        <v>22</v>
      </c>
      <c r="B47" s="5" t="s">
        <v>188</v>
      </c>
      <c r="C47" s="6" t="s">
        <v>431</v>
      </c>
      <c r="D47" s="21"/>
      <c r="E47" s="29"/>
      <c r="F47" s="25">
        <v>20</v>
      </c>
      <c r="G47" s="7"/>
      <c r="H47" s="25">
        <v>-20</v>
      </c>
      <c r="I47" s="7"/>
      <c r="K47" s="152"/>
      <c r="L47" s="153"/>
      <c r="M47" s="153"/>
      <c r="N47" s="153"/>
      <c r="O47" s="153"/>
    </row>
    <row r="48" spans="1:15" ht="25.5">
      <c r="A48" s="1">
        <f>+A47+1</f>
        <v>23</v>
      </c>
      <c r="B48" s="14" t="s">
        <v>456</v>
      </c>
      <c r="C48" s="6" t="s">
        <v>451</v>
      </c>
      <c r="D48" s="21"/>
      <c r="E48" s="29"/>
      <c r="F48" s="25">
        <v>240</v>
      </c>
      <c r="G48" s="33">
        <v>0</v>
      </c>
      <c r="H48" s="33">
        <v>0</v>
      </c>
      <c r="I48" s="33">
        <v>0</v>
      </c>
      <c r="K48" s="152"/>
      <c r="L48" s="153"/>
      <c r="M48" s="153"/>
      <c r="N48" s="153"/>
      <c r="O48" s="153"/>
    </row>
    <row r="49" spans="5:9" ht="12.75">
      <c r="E49" s="29"/>
      <c r="F49" s="32"/>
      <c r="G49" s="32"/>
      <c r="H49" s="32"/>
      <c r="I49" s="32"/>
    </row>
    <row r="50" spans="2:15" s="23" customFormat="1" ht="13.5" thickBot="1">
      <c r="B50" s="287" t="s">
        <v>436</v>
      </c>
      <c r="C50" s="287"/>
      <c r="D50" s="12"/>
      <c r="E50" s="29"/>
      <c r="F50" s="13">
        <f>+SUM(F44:F48)</f>
        <v>349</v>
      </c>
      <c r="G50" s="13">
        <f>+SUM(G44:G48)</f>
        <v>0</v>
      </c>
      <c r="H50" s="13">
        <f>+SUM(H44:H48)</f>
        <v>-99</v>
      </c>
      <c r="I50" s="13">
        <f>+SUM(I44:I48)</f>
        <v>0</v>
      </c>
      <c r="K50" s="151">
        <f>+SUM(K44:K48)</f>
        <v>0</v>
      </c>
      <c r="L50" s="151">
        <f>+SUM(L44:L48)</f>
        <v>0</v>
      </c>
      <c r="M50" s="151">
        <f>+SUM(M44:M48)</f>
        <v>0</v>
      </c>
      <c r="N50" s="151">
        <f>+SUM(N44:N48)</f>
        <v>0</v>
      </c>
      <c r="O50" s="151">
        <f>+SUM(O44:O48)</f>
        <v>0</v>
      </c>
    </row>
    <row r="51" spans="5:9" ht="12.75">
      <c r="E51" s="29"/>
      <c r="F51" s="32"/>
      <c r="G51" s="32"/>
      <c r="H51" s="32"/>
      <c r="I51" s="32"/>
    </row>
    <row r="52" spans="5:9" ht="12.75">
      <c r="E52" s="29"/>
      <c r="F52" s="32"/>
      <c r="G52" s="32"/>
      <c r="H52" s="32"/>
      <c r="I52" s="32"/>
    </row>
    <row r="53" spans="2:15" s="23" customFormat="1" ht="13.5" customHeight="1" thickBot="1">
      <c r="B53" s="287" t="s">
        <v>211</v>
      </c>
      <c r="C53" s="287"/>
      <c r="D53" s="12"/>
      <c r="E53" s="29"/>
      <c r="F53" s="13">
        <f>+F50+F33+F11+F41</f>
        <v>156</v>
      </c>
      <c r="G53" s="13">
        <f>+G50+G33+G11+G41</f>
        <v>-173</v>
      </c>
      <c r="H53" s="13">
        <f>+H50+H33+H11+H41</f>
        <v>-208</v>
      </c>
      <c r="I53" s="13">
        <f>+I50+I33+I11+I41</f>
        <v>-19</v>
      </c>
      <c r="K53" s="151">
        <f>+K50+K33+K11+K41</f>
        <v>8</v>
      </c>
      <c r="L53" s="151">
        <f>+L50+L33+L11+L41</f>
        <v>2</v>
      </c>
      <c r="M53" s="151">
        <f>+M50+M33+M11+M41</f>
        <v>4</v>
      </c>
      <c r="N53" s="151">
        <f>+N50+N33+N11+N41</f>
        <v>2</v>
      </c>
      <c r="O53" s="151">
        <f>+O50+O33+O11+O41</f>
        <v>0</v>
      </c>
    </row>
    <row r="54" spans="5:9" ht="12.75">
      <c r="E54" s="29"/>
      <c r="F54" s="32"/>
      <c r="G54" s="32"/>
      <c r="H54" s="32"/>
      <c r="I54" s="32"/>
    </row>
    <row r="55" spans="2:15" ht="12.75">
      <c r="B55" s="2" t="s">
        <v>127</v>
      </c>
      <c r="E55" s="28"/>
      <c r="F55" s="4">
        <f>+F53+F4</f>
        <v>7220</v>
      </c>
      <c r="G55" s="4">
        <f>+G53+G4</f>
        <v>7047</v>
      </c>
      <c r="H55" s="4">
        <f>+H53+H4</f>
        <v>6839</v>
      </c>
      <c r="I55" s="4">
        <f>+I53+I4</f>
        <v>6820</v>
      </c>
      <c r="K55" s="157"/>
      <c r="L55" s="157"/>
      <c r="M55" s="157"/>
      <c r="N55" s="157"/>
      <c r="O55" s="158"/>
    </row>
    <row r="57" spans="2:15" ht="12.75" hidden="1">
      <c r="B57" s="2" t="s">
        <v>115</v>
      </c>
      <c r="E57" s="28"/>
      <c r="F57" s="4">
        <v>6838.684</v>
      </c>
      <c r="G57" s="4">
        <v>6705.684</v>
      </c>
      <c r="H57" s="4">
        <v>6585.684</v>
      </c>
      <c r="I57" s="4">
        <v>6453.97</v>
      </c>
      <c r="K57" s="157"/>
      <c r="L57" s="157"/>
      <c r="M57" s="157"/>
      <c r="N57" s="157"/>
      <c r="O57" s="158"/>
    </row>
    <row r="58" ht="12.75" hidden="1"/>
    <row r="59" spans="2:15" ht="12.75" hidden="1">
      <c r="B59" s="2" t="s">
        <v>128</v>
      </c>
      <c r="E59" s="28"/>
      <c r="F59" s="4">
        <f>+F55-F57</f>
        <v>381.3159999999998</v>
      </c>
      <c r="G59" s="4">
        <f>+G55-G57</f>
        <v>341.3159999999998</v>
      </c>
      <c r="H59" s="4">
        <f>+H55-H57</f>
        <v>253.3159999999998</v>
      </c>
      <c r="I59" s="4">
        <f>+I55-I57</f>
        <v>366.02999999999975</v>
      </c>
      <c r="K59" s="157"/>
      <c r="L59" s="157"/>
      <c r="M59" s="157"/>
      <c r="N59" s="157"/>
      <c r="O59" s="158"/>
    </row>
    <row r="60" ht="12.75" hidden="1"/>
    <row r="61" spans="2:3" ht="12.75">
      <c r="B61" s="46"/>
      <c r="C61" s="2" t="s">
        <v>363</v>
      </c>
    </row>
  </sheetData>
  <mergeCells count="9">
    <mergeCell ref="K1:O1"/>
    <mergeCell ref="B1:I1"/>
    <mergeCell ref="B4:C4"/>
    <mergeCell ref="B53:C53"/>
    <mergeCell ref="B6:C6"/>
    <mergeCell ref="B11:C11"/>
    <mergeCell ref="B33:C33"/>
    <mergeCell ref="B50:C50"/>
    <mergeCell ref="B41:C41"/>
  </mergeCells>
  <conditionalFormatting sqref="E53:I53 E50:I50 K4:O48 K53:O53 E38:F47 E20:E21 E26:E34 E16:E18 F5:F6 E5:E12 F8:F37 G5:I47 E48:I48 K50:O50">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N4"/>
  <sheetViews>
    <sheetView tabSelected="1" workbookViewId="0" topLeftCell="A1">
      <selection activeCell="A2" sqref="A2:O5"/>
    </sheetView>
  </sheetViews>
  <sheetFormatPr defaultColWidth="9.140625" defaultRowHeight="12.75"/>
  <cols>
    <col min="1" max="16384" width="9.140625" style="133" customWidth="1"/>
  </cols>
  <sheetData>
    <row r="1" spans="1:14" ht="12.75">
      <c r="A1" s="294" t="s">
        <v>365</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1"/>
  </sheetPr>
  <dimension ref="A1:P45"/>
  <sheetViews>
    <sheetView tabSelected="1" zoomScale="75" zoomScaleNormal="75" workbookViewId="0" topLeftCell="A1">
      <selection activeCell="A2" sqref="A2:O5"/>
    </sheetView>
  </sheetViews>
  <sheetFormatPr defaultColWidth="9.140625" defaultRowHeight="12.75"/>
  <cols>
    <col min="1" max="1" width="8.421875" style="35" customWidth="1"/>
    <col min="2" max="2" width="18.8515625" style="45" bestFit="1" customWidth="1"/>
    <col min="3" max="3" width="60.8515625" style="45" customWidth="1"/>
    <col min="4" max="4" width="0.9921875" style="43" customWidth="1"/>
    <col min="5" max="5" width="10.7109375" style="44" customWidth="1"/>
    <col min="6" max="6" width="9.28125" style="45" bestFit="1" customWidth="1"/>
    <col min="7" max="8" width="10.00390625" style="45" bestFit="1" customWidth="1"/>
    <col min="9" max="9" width="9.28125" style="45" customWidth="1"/>
    <col min="10" max="10" width="2.7109375" style="45" customWidth="1"/>
    <col min="11" max="11" width="5.140625" style="45" customWidth="1"/>
    <col min="12" max="15" width="4.57421875" style="45" customWidth="1"/>
    <col min="16" max="16" width="34.28125" style="45" hidden="1" customWidth="1"/>
    <col min="17" max="16384" width="9.140625" style="45" customWidth="1"/>
  </cols>
  <sheetData>
    <row r="1" spans="2:15" ht="34.5" customHeight="1">
      <c r="B1" s="297" t="s">
        <v>33</v>
      </c>
      <c r="C1" s="297"/>
      <c r="D1" s="297"/>
      <c r="E1" s="297"/>
      <c r="F1" s="297"/>
      <c r="G1" s="297"/>
      <c r="H1" s="297"/>
      <c r="I1" s="297"/>
      <c r="K1" s="298" t="s">
        <v>311</v>
      </c>
      <c r="L1" s="298"/>
      <c r="M1" s="298"/>
      <c r="N1" s="298"/>
      <c r="O1" s="298"/>
    </row>
    <row r="2" spans="1:9" ht="14.25" customHeight="1">
      <c r="A2" s="281"/>
      <c r="C2" s="87" t="s">
        <v>94</v>
      </c>
      <c r="D2" s="88"/>
      <c r="E2" s="39"/>
      <c r="F2" s="36" t="s">
        <v>117</v>
      </c>
      <c r="G2" s="36" t="s">
        <v>118</v>
      </c>
      <c r="H2" s="36" t="s">
        <v>123</v>
      </c>
      <c r="I2" s="36" t="s">
        <v>119</v>
      </c>
    </row>
    <row r="3" spans="1:15" s="1" customFormat="1" ht="45.75" customHeight="1">
      <c r="A3" s="35"/>
      <c r="C3" s="2"/>
      <c r="D3" s="20"/>
      <c r="E3" s="27"/>
      <c r="F3" s="36" t="s">
        <v>95</v>
      </c>
      <c r="G3" s="36" t="s">
        <v>95</v>
      </c>
      <c r="H3" s="36" t="s">
        <v>95</v>
      </c>
      <c r="I3" s="36" t="s">
        <v>95</v>
      </c>
      <c r="J3" s="50"/>
      <c r="K3" s="50" t="s">
        <v>96</v>
      </c>
      <c r="L3" s="50" t="s">
        <v>117</v>
      </c>
      <c r="M3" s="50" t="s">
        <v>118</v>
      </c>
      <c r="N3" s="50" t="s">
        <v>123</v>
      </c>
      <c r="O3" s="50" t="s">
        <v>119</v>
      </c>
    </row>
    <row r="4" spans="2:16" ht="12.75">
      <c r="B4" s="2" t="s">
        <v>122</v>
      </c>
      <c r="C4" s="87"/>
      <c r="D4" s="88"/>
      <c r="E4" s="28" t="s">
        <v>121</v>
      </c>
      <c r="F4" s="4">
        <v>2662</v>
      </c>
      <c r="G4" s="4">
        <f>+F39</f>
        <v>2194.8</v>
      </c>
      <c r="H4" s="4">
        <f>+G39</f>
        <v>2063.8</v>
      </c>
      <c r="I4" s="4">
        <f>+H39</f>
        <v>2029.8000000000002</v>
      </c>
      <c r="K4" s="160"/>
      <c r="L4" s="161"/>
      <c r="M4" s="161"/>
      <c r="N4" s="161"/>
      <c r="O4" s="161"/>
      <c r="P4" s="45" t="s">
        <v>313</v>
      </c>
    </row>
    <row r="5" spans="2:15" ht="15.75" customHeight="1">
      <c r="B5" s="87" t="s">
        <v>103</v>
      </c>
      <c r="C5" s="87"/>
      <c r="D5" s="88"/>
      <c r="E5" s="28"/>
      <c r="F5" s="89"/>
      <c r="G5" s="89"/>
      <c r="H5" s="89"/>
      <c r="I5" s="89"/>
      <c r="K5" s="160"/>
      <c r="L5" s="161"/>
      <c r="M5" s="161"/>
      <c r="N5" s="161"/>
      <c r="O5" s="161"/>
    </row>
    <row r="6" spans="1:15" ht="38.25">
      <c r="A6" s="35">
        <v>1</v>
      </c>
      <c r="B6" s="90" t="s">
        <v>34</v>
      </c>
      <c r="C6" s="91" t="s">
        <v>35</v>
      </c>
      <c r="D6" s="92"/>
      <c r="E6" s="42" t="s">
        <v>133</v>
      </c>
      <c r="F6" s="94">
        <v>-5</v>
      </c>
      <c r="G6" s="94">
        <v>-20</v>
      </c>
      <c r="H6" s="95"/>
      <c r="I6" s="95"/>
      <c r="K6" s="162">
        <f>+SUM(L6:O6)</f>
        <v>0</v>
      </c>
      <c r="L6" s="163"/>
      <c r="M6" s="163"/>
      <c r="N6" s="163"/>
      <c r="O6" s="163"/>
    </row>
    <row r="7" spans="1:15" ht="25.5">
      <c r="A7" s="35">
        <f>+A6+1</f>
        <v>2</v>
      </c>
      <c r="B7" s="90" t="s">
        <v>34</v>
      </c>
      <c r="C7" s="91" t="s">
        <v>444</v>
      </c>
      <c r="D7" s="92"/>
      <c r="E7" s="42" t="s">
        <v>129</v>
      </c>
      <c r="F7" s="93">
        <v>-67</v>
      </c>
      <c r="G7" s="93"/>
      <c r="H7" s="93"/>
      <c r="I7" s="93"/>
      <c r="K7" s="162">
        <f>+SUM(L7:O7)</f>
        <v>0</v>
      </c>
      <c r="L7" s="163"/>
      <c r="M7" s="163"/>
      <c r="N7" s="163"/>
      <c r="O7" s="163"/>
    </row>
    <row r="8" spans="1:15" s="43" customFormat="1" ht="12.75">
      <c r="A8" s="40"/>
      <c r="B8" s="96"/>
      <c r="C8" s="97"/>
      <c r="D8" s="92"/>
      <c r="E8" s="99"/>
      <c r="F8" s="100"/>
      <c r="G8" s="100"/>
      <c r="H8" s="100"/>
      <c r="I8" s="100"/>
      <c r="K8" s="164"/>
      <c r="L8" s="164"/>
      <c r="M8" s="164"/>
      <c r="N8" s="164"/>
      <c r="O8" s="164"/>
    </row>
    <row r="9" spans="1:15" s="43" customFormat="1" ht="13.5" thickBot="1">
      <c r="A9" s="40"/>
      <c r="B9" s="289" t="s">
        <v>104</v>
      </c>
      <c r="C9" s="289"/>
      <c r="D9" s="101"/>
      <c r="E9" s="99"/>
      <c r="F9" s="102">
        <f>SUM(F6:F8)</f>
        <v>-72</v>
      </c>
      <c r="G9" s="102">
        <f>SUM(G6:G8)</f>
        <v>-20</v>
      </c>
      <c r="H9" s="102">
        <f>SUM(H6:H8)</f>
        <v>0</v>
      </c>
      <c r="I9" s="102">
        <f>SUM(I6:I8)</f>
        <v>0</v>
      </c>
      <c r="K9" s="165">
        <f>+SUM(K6:K7)</f>
        <v>0</v>
      </c>
      <c r="L9" s="165">
        <f>+SUM(L6:L7)</f>
        <v>0</v>
      </c>
      <c r="M9" s="165">
        <f>+SUM(M6:M7)</f>
        <v>0</v>
      </c>
      <c r="N9" s="165">
        <f>+SUM(N6:N7)</f>
        <v>0</v>
      </c>
      <c r="O9" s="165">
        <f>+SUM(O6:O7)</f>
        <v>0</v>
      </c>
    </row>
    <row r="10" spans="1:15" s="43" customFormat="1" ht="12.75" hidden="1">
      <c r="A10" s="40"/>
      <c r="B10" s="101"/>
      <c r="C10" s="101"/>
      <c r="D10" s="101"/>
      <c r="E10" s="99"/>
      <c r="F10" s="184"/>
      <c r="G10" s="184"/>
      <c r="H10" s="184"/>
      <c r="I10" s="184"/>
      <c r="K10" s="185"/>
      <c r="L10" s="185"/>
      <c r="M10" s="185"/>
      <c r="N10" s="185"/>
      <c r="O10" s="185"/>
    </row>
    <row r="11" spans="1:15" s="43" customFormat="1" ht="12.75" hidden="1">
      <c r="A11" s="40"/>
      <c r="B11" s="101"/>
      <c r="C11" s="181" t="s">
        <v>319</v>
      </c>
      <c r="D11" s="12"/>
      <c r="E11" s="27" t="s">
        <v>132</v>
      </c>
      <c r="F11" s="182">
        <f>+SUMIF($E$6:$E$7,$E$11,F6:F7)</f>
        <v>0</v>
      </c>
      <c r="G11" s="182">
        <f>+SUMIF($E$6:$E$7,$E$11,G6:G7)</f>
        <v>0</v>
      </c>
      <c r="H11" s="182">
        <f>+SUMIF($E$6:$E$7,$E$11,H6:H7)</f>
        <v>0</v>
      </c>
      <c r="I11" s="182">
        <f>+SUMIF($E$6:$E$7,$E$11,I6:I7)</f>
        <v>0</v>
      </c>
      <c r="K11" s="185"/>
      <c r="L11" s="185"/>
      <c r="M11" s="185"/>
      <c r="N11" s="185"/>
      <c r="O11" s="185"/>
    </row>
    <row r="12" spans="1:15" s="43" customFormat="1" ht="12.75" hidden="1">
      <c r="A12" s="40"/>
      <c r="B12" s="101"/>
      <c r="C12" s="181" t="s">
        <v>320</v>
      </c>
      <c r="D12" s="12"/>
      <c r="E12" s="27" t="s">
        <v>133</v>
      </c>
      <c r="F12" s="182">
        <f>+SUMIF($E$6:$E$7,$E$12,F6:F7)</f>
        <v>-5</v>
      </c>
      <c r="G12" s="182">
        <f>+SUMIF($E$6:$E$7,$E$12,G6:G7)</f>
        <v>-20</v>
      </c>
      <c r="H12" s="182">
        <f>+SUMIF($E$6:$E$7,$E$12,H6:H7)</f>
        <v>0</v>
      </c>
      <c r="I12" s="182">
        <f>+SUMIF($E$6:$E$7,$E$12,I6:I7)</f>
        <v>0</v>
      </c>
      <c r="K12" s="185"/>
      <c r="L12" s="185"/>
      <c r="M12" s="185"/>
      <c r="N12" s="185"/>
      <c r="O12" s="185"/>
    </row>
    <row r="13" spans="1:15" s="43" customFormat="1" ht="12.75" hidden="1">
      <c r="A13" s="40"/>
      <c r="B13" s="101"/>
      <c r="C13" s="181" t="s">
        <v>321</v>
      </c>
      <c r="D13" s="12"/>
      <c r="E13" s="27" t="s">
        <v>129</v>
      </c>
      <c r="F13" s="182">
        <f>+SUMIF($E$6:$E$7,$E$13,F6:F7)</f>
        <v>-67</v>
      </c>
      <c r="G13" s="182">
        <f>+SUMIF($E$6:$E$7,$E$13,G6:G7)</f>
        <v>0</v>
      </c>
      <c r="H13" s="182">
        <f>+SUMIF($E$6:$E$7,$E$13,H6:H7)</f>
        <v>0</v>
      </c>
      <c r="I13" s="182">
        <f>+SUMIF($E$6:$E$7,$E$13,I6:I7)</f>
        <v>0</v>
      </c>
      <c r="K13" s="185"/>
      <c r="L13" s="185"/>
      <c r="M13" s="185"/>
      <c r="N13" s="185"/>
      <c r="O13" s="185"/>
    </row>
    <row r="14" spans="1:15" s="43" customFormat="1" ht="12.75">
      <c r="A14" s="40"/>
      <c r="B14" s="104" t="s">
        <v>105</v>
      </c>
      <c r="C14" s="105"/>
      <c r="D14" s="92"/>
      <c r="E14" s="99"/>
      <c r="F14" s="106"/>
      <c r="G14" s="106"/>
      <c r="H14" s="106"/>
      <c r="I14" s="106"/>
      <c r="K14" s="167"/>
      <c r="L14" s="167"/>
      <c r="M14" s="167"/>
      <c r="N14" s="167"/>
      <c r="O14" s="167"/>
    </row>
    <row r="15" spans="1:15" ht="12.75">
      <c r="A15" s="35">
        <f>+A7+1</f>
        <v>3</v>
      </c>
      <c r="B15" s="90" t="s">
        <v>38</v>
      </c>
      <c r="C15" s="107" t="s">
        <v>45</v>
      </c>
      <c r="D15" s="92"/>
      <c r="E15" s="42" t="s">
        <v>129</v>
      </c>
      <c r="F15" s="109">
        <v>-7</v>
      </c>
      <c r="G15" s="108"/>
      <c r="H15" s="108"/>
      <c r="I15" s="108"/>
      <c r="K15" s="162">
        <f aca="true" t="shared" si="0" ref="K15:K24">+SUM(L15:O15)</f>
        <v>0</v>
      </c>
      <c r="L15" s="163"/>
      <c r="M15" s="163"/>
      <c r="N15" s="163"/>
      <c r="O15" s="163"/>
    </row>
    <row r="16" spans="1:15" ht="25.5">
      <c r="A16" s="35">
        <f aca="true" t="shared" si="1" ref="A16:A24">+A15+1</f>
        <v>4</v>
      </c>
      <c r="B16" s="90" t="s">
        <v>36</v>
      </c>
      <c r="C16" s="107" t="s">
        <v>39</v>
      </c>
      <c r="D16" s="92"/>
      <c r="E16" s="42" t="s">
        <v>129</v>
      </c>
      <c r="F16" s="93">
        <v>-7.2</v>
      </c>
      <c r="G16" s="95"/>
      <c r="H16" s="93"/>
      <c r="I16" s="93"/>
      <c r="K16" s="162">
        <f t="shared" si="0"/>
        <v>0</v>
      </c>
      <c r="L16" s="163"/>
      <c r="M16" s="163"/>
      <c r="N16" s="163"/>
      <c r="O16" s="163"/>
    </row>
    <row r="17" spans="1:15" ht="38.25">
      <c r="A17" s="35">
        <f t="shared" si="1"/>
        <v>5</v>
      </c>
      <c r="B17" s="90" t="s">
        <v>36</v>
      </c>
      <c r="C17" s="107" t="s">
        <v>40</v>
      </c>
      <c r="D17" s="92"/>
      <c r="E17" s="42" t="s">
        <v>133</v>
      </c>
      <c r="F17" s="93"/>
      <c r="G17" s="95">
        <v>-61</v>
      </c>
      <c r="H17" s="93"/>
      <c r="I17" s="93"/>
      <c r="K17" s="162">
        <f t="shared" si="0"/>
        <v>0</v>
      </c>
      <c r="L17" s="163"/>
      <c r="M17" s="163"/>
      <c r="N17" s="163"/>
      <c r="O17" s="163"/>
    </row>
    <row r="18" spans="1:15" ht="38.25">
      <c r="A18" s="35">
        <f t="shared" si="1"/>
        <v>6</v>
      </c>
      <c r="B18" s="90" t="s">
        <v>36</v>
      </c>
      <c r="C18" s="107" t="s">
        <v>43</v>
      </c>
      <c r="D18" s="92"/>
      <c r="E18" s="42" t="s">
        <v>133</v>
      </c>
      <c r="F18" s="95">
        <v>-11</v>
      </c>
      <c r="G18" s="93">
        <v>-10</v>
      </c>
      <c r="H18" s="94">
        <v>-4</v>
      </c>
      <c r="I18" s="93"/>
      <c r="K18" s="162">
        <f t="shared" si="0"/>
        <v>0</v>
      </c>
      <c r="L18" s="163"/>
      <c r="M18" s="163"/>
      <c r="N18" s="163"/>
      <c r="O18" s="163"/>
    </row>
    <row r="19" spans="1:15" ht="52.5" customHeight="1">
      <c r="A19" s="35">
        <f t="shared" si="1"/>
        <v>7</v>
      </c>
      <c r="B19" s="90" t="s">
        <v>36</v>
      </c>
      <c r="C19" s="107" t="s">
        <v>57</v>
      </c>
      <c r="D19" s="92"/>
      <c r="E19" s="42" t="s">
        <v>133</v>
      </c>
      <c r="F19" s="93"/>
      <c r="G19" s="93">
        <v>-15</v>
      </c>
      <c r="H19" s="93"/>
      <c r="I19" s="93"/>
      <c r="K19" s="162">
        <f t="shared" si="0"/>
        <v>0</v>
      </c>
      <c r="L19" s="163"/>
      <c r="M19" s="163"/>
      <c r="N19" s="163"/>
      <c r="O19" s="163"/>
    </row>
    <row r="20" spans="1:16" ht="12.75">
      <c r="A20" s="35">
        <f t="shared" si="1"/>
        <v>8</v>
      </c>
      <c r="B20" s="90" t="s">
        <v>37</v>
      </c>
      <c r="C20" s="107" t="s">
        <v>58</v>
      </c>
      <c r="D20" s="92"/>
      <c r="E20" s="42" t="s">
        <v>133</v>
      </c>
      <c r="F20" s="93">
        <v>-20</v>
      </c>
      <c r="G20" s="93"/>
      <c r="H20" s="93"/>
      <c r="I20" s="93"/>
      <c r="K20" s="162">
        <f t="shared" si="0"/>
        <v>0.5</v>
      </c>
      <c r="L20" s="163">
        <v>0.5</v>
      </c>
      <c r="M20" s="163"/>
      <c r="N20" s="163"/>
      <c r="O20" s="163"/>
      <c r="P20" s="45" t="s">
        <v>338</v>
      </c>
    </row>
    <row r="21" spans="1:15" ht="23.25" customHeight="1">
      <c r="A21" s="35">
        <f t="shared" si="1"/>
        <v>9</v>
      </c>
      <c r="B21" s="90" t="s">
        <v>37</v>
      </c>
      <c r="C21" s="107" t="s">
        <v>59</v>
      </c>
      <c r="D21" s="92"/>
      <c r="E21" s="42" t="s">
        <v>129</v>
      </c>
      <c r="F21" s="94">
        <v>-80</v>
      </c>
      <c r="G21" s="93"/>
      <c r="H21" s="93"/>
      <c r="I21" s="93">
        <v>0</v>
      </c>
      <c r="K21" s="162">
        <f t="shared" si="0"/>
        <v>0</v>
      </c>
      <c r="L21" s="163"/>
      <c r="M21" s="163"/>
      <c r="N21" s="163"/>
      <c r="O21" s="163"/>
    </row>
    <row r="22" spans="1:16" ht="12.75">
      <c r="A22" s="35">
        <f t="shared" si="1"/>
        <v>10</v>
      </c>
      <c r="B22" s="90" t="s">
        <v>38</v>
      </c>
      <c r="C22" s="107" t="s">
        <v>61</v>
      </c>
      <c r="D22" s="92"/>
      <c r="E22" s="42" t="s">
        <v>132</v>
      </c>
      <c r="F22" s="94">
        <v>-40</v>
      </c>
      <c r="H22" s="93"/>
      <c r="I22" s="94">
        <v>-40</v>
      </c>
      <c r="K22" s="162">
        <f t="shared" si="0"/>
        <v>2</v>
      </c>
      <c r="L22" s="163">
        <v>1</v>
      </c>
      <c r="M22" s="163"/>
      <c r="N22" s="163"/>
      <c r="O22" s="163">
        <v>1</v>
      </c>
      <c r="P22" s="45" t="s">
        <v>341</v>
      </c>
    </row>
    <row r="23" spans="1:16" ht="25.5">
      <c r="A23" s="35">
        <f t="shared" si="1"/>
        <v>11</v>
      </c>
      <c r="B23" s="90" t="s">
        <v>38</v>
      </c>
      <c r="C23" s="107" t="s">
        <v>44</v>
      </c>
      <c r="D23" s="92"/>
      <c r="E23" s="42" t="s">
        <v>132</v>
      </c>
      <c r="F23" s="93">
        <v>0</v>
      </c>
      <c r="G23" s="95">
        <v>-25</v>
      </c>
      <c r="H23" s="94">
        <v>-30</v>
      </c>
      <c r="I23" s="93"/>
      <c r="K23" s="162">
        <f t="shared" si="0"/>
        <v>2</v>
      </c>
      <c r="L23" s="163"/>
      <c r="M23" s="163">
        <v>1</v>
      </c>
      <c r="N23" s="163">
        <v>1</v>
      </c>
      <c r="O23" s="163"/>
      <c r="P23" s="45" t="s">
        <v>314</v>
      </c>
    </row>
    <row r="24" spans="1:16" ht="12.75">
      <c r="A24" s="35">
        <f t="shared" si="1"/>
        <v>12</v>
      </c>
      <c r="B24" s="90" t="s">
        <v>38</v>
      </c>
      <c r="C24" s="107" t="s">
        <v>64</v>
      </c>
      <c r="D24" s="92"/>
      <c r="E24" s="42" t="s">
        <v>133</v>
      </c>
      <c r="F24" s="94">
        <v>-60</v>
      </c>
      <c r="G24" s="93"/>
      <c r="H24" s="93"/>
      <c r="I24" s="93"/>
      <c r="K24" s="162">
        <f t="shared" si="0"/>
        <v>1</v>
      </c>
      <c r="L24" s="163">
        <v>1</v>
      </c>
      <c r="M24" s="163"/>
      <c r="N24" s="163"/>
      <c r="O24" s="163"/>
      <c r="P24" s="45" t="s">
        <v>315</v>
      </c>
    </row>
    <row r="25" spans="1:15" s="43" customFormat="1" ht="12.75">
      <c r="A25" s="40"/>
      <c r="B25" s="96"/>
      <c r="C25" s="97"/>
      <c r="D25" s="92"/>
      <c r="E25" s="99"/>
      <c r="F25" s="98"/>
      <c r="G25" s="98"/>
      <c r="H25" s="98"/>
      <c r="I25" s="98"/>
      <c r="K25" s="164"/>
      <c r="L25" s="164"/>
      <c r="M25" s="164"/>
      <c r="N25" s="164"/>
      <c r="O25" s="164"/>
    </row>
    <row r="26" spans="1:15" s="43" customFormat="1" ht="13.5" thickBot="1">
      <c r="A26" s="40"/>
      <c r="B26" s="289" t="s">
        <v>107</v>
      </c>
      <c r="C26" s="289"/>
      <c r="D26" s="101"/>
      <c r="E26" s="99"/>
      <c r="F26" s="102">
        <f>SUM(F15:F24)</f>
        <v>-225.2</v>
      </c>
      <c r="G26" s="102">
        <f>SUM(G15:G24)</f>
        <v>-111</v>
      </c>
      <c r="H26" s="102">
        <f>SUM(H15:H24)</f>
        <v>-34</v>
      </c>
      <c r="I26" s="102">
        <f>SUM(I15:I24)</f>
        <v>-40</v>
      </c>
      <c r="K26" s="165">
        <f>+SUM(K15:K24)</f>
        <v>5.5</v>
      </c>
      <c r="L26" s="165">
        <f>+SUM(L15:L24)</f>
        <v>2.5</v>
      </c>
      <c r="M26" s="165">
        <f>+SUM(M15:M24)</f>
        <v>1</v>
      </c>
      <c r="N26" s="165">
        <f>+SUM(N15:N24)</f>
        <v>1</v>
      </c>
      <c r="O26" s="165">
        <f>+SUM(O15:O24)</f>
        <v>1</v>
      </c>
    </row>
    <row r="27" spans="1:15" s="43" customFormat="1" ht="12.75" hidden="1">
      <c r="A27" s="40"/>
      <c r="B27" s="101"/>
      <c r="C27" s="101"/>
      <c r="D27" s="101"/>
      <c r="E27" s="99"/>
      <c r="F27" s="184"/>
      <c r="G27" s="184"/>
      <c r="H27" s="184"/>
      <c r="I27" s="184"/>
      <c r="K27" s="185"/>
      <c r="L27" s="185"/>
      <c r="M27" s="185"/>
      <c r="N27" s="185"/>
      <c r="O27" s="185"/>
    </row>
    <row r="28" spans="1:15" s="43" customFormat="1" ht="12.75" hidden="1">
      <c r="A28" s="40"/>
      <c r="B28" s="101"/>
      <c r="C28" s="181" t="s">
        <v>322</v>
      </c>
      <c r="D28" s="12"/>
      <c r="E28" s="27" t="s">
        <v>132</v>
      </c>
      <c r="F28" s="182">
        <f>+SUMIF($E$15:$E$25,$E$28,F15:F25)</f>
        <v>-40</v>
      </c>
      <c r="G28" s="182">
        <f>+SUMIF($E$15:$E$25,$E$28,G15:G25)</f>
        <v>-25</v>
      </c>
      <c r="H28" s="182">
        <f>+SUMIF($E$15:$E$25,$E$28,H15:H25)</f>
        <v>-30</v>
      </c>
      <c r="I28" s="182">
        <f>+SUMIF($E$15:$E$25,$E$28,I15:I25)</f>
        <v>-40</v>
      </c>
      <c r="K28" s="185"/>
      <c r="L28" s="185"/>
      <c r="M28" s="185"/>
      <c r="N28" s="185"/>
      <c r="O28" s="185"/>
    </row>
    <row r="29" spans="1:15" s="43" customFormat="1" ht="12.75" hidden="1">
      <c r="A29" s="40"/>
      <c r="B29" s="101"/>
      <c r="C29" s="181" t="s">
        <v>323</v>
      </c>
      <c r="D29" s="12"/>
      <c r="E29" s="27" t="s">
        <v>133</v>
      </c>
      <c r="F29" s="182">
        <f>+SUMIF($E$15:$E$25,$E$29,F15:F25)</f>
        <v>-91</v>
      </c>
      <c r="G29" s="182">
        <f>+SUMIF($E$15:$E$25,$E$29,G15:G25)</f>
        <v>-86</v>
      </c>
      <c r="H29" s="182">
        <f>+SUMIF($E$15:$E$25,$E$29,H15:H25)</f>
        <v>-4</v>
      </c>
      <c r="I29" s="182">
        <f>+SUMIF($E$15:$E$25,$E$29,I15:I25)</f>
        <v>0</v>
      </c>
      <c r="K29" s="185"/>
      <c r="L29" s="185"/>
      <c r="M29" s="185"/>
      <c r="N29" s="185"/>
      <c r="O29" s="185"/>
    </row>
    <row r="30" spans="1:15" s="43" customFormat="1" ht="12.75" hidden="1">
      <c r="A30" s="40"/>
      <c r="B30" s="101"/>
      <c r="C30" s="181" t="s">
        <v>324</v>
      </c>
      <c r="D30" s="12"/>
      <c r="E30" s="27" t="s">
        <v>129</v>
      </c>
      <c r="F30" s="182">
        <f>+SUMIF($E$15:$E$25,$E$30,F15:F25)</f>
        <v>-94.2</v>
      </c>
      <c r="G30" s="182">
        <f>+SUMIF($E$15:$E$25,$E$30,G15:G25)</f>
        <v>0</v>
      </c>
      <c r="H30" s="182">
        <f>+SUMIF($E$15:$E$25,$E$30,H15:H25)</f>
        <v>0</v>
      </c>
      <c r="I30" s="182">
        <f>+SUMIF($E$15:$E$25,$E$30,I15:I25)</f>
        <v>0</v>
      </c>
      <c r="K30" s="185"/>
      <c r="L30" s="185"/>
      <c r="M30" s="185"/>
      <c r="N30" s="185"/>
      <c r="O30" s="185"/>
    </row>
    <row r="31" spans="1:15" s="43" customFormat="1" ht="12.75">
      <c r="A31" s="40"/>
      <c r="B31" s="18" t="s">
        <v>108</v>
      </c>
      <c r="C31" s="105"/>
      <c r="D31" s="92"/>
      <c r="E31" s="99"/>
      <c r="F31" s="106"/>
      <c r="G31" s="106"/>
      <c r="H31" s="106"/>
      <c r="I31" s="106"/>
      <c r="K31" s="167"/>
      <c r="L31" s="167"/>
      <c r="M31" s="167"/>
      <c r="N31" s="167"/>
      <c r="O31" s="167"/>
    </row>
    <row r="32" spans="1:15" ht="30" customHeight="1">
      <c r="A32" s="35">
        <f>+A24+1</f>
        <v>13</v>
      </c>
      <c r="B32" s="90" t="s">
        <v>38</v>
      </c>
      <c r="C32" s="107" t="s">
        <v>60</v>
      </c>
      <c r="D32" s="92"/>
      <c r="E32" s="42" t="s">
        <v>129</v>
      </c>
      <c r="F32" s="93">
        <v>-100</v>
      </c>
      <c r="G32" s="93"/>
      <c r="H32" s="93"/>
      <c r="I32" s="93"/>
      <c r="K32" s="162">
        <f>+SUM(L32:O32)</f>
        <v>0</v>
      </c>
      <c r="L32" s="163"/>
      <c r="M32" s="163"/>
      <c r="N32" s="163"/>
      <c r="O32" s="163"/>
    </row>
    <row r="33" spans="1:15" ht="25.5">
      <c r="A33" s="35">
        <f>+A32+1</f>
        <v>14</v>
      </c>
      <c r="B33" s="90" t="s">
        <v>62</v>
      </c>
      <c r="C33" s="107" t="s">
        <v>63</v>
      </c>
      <c r="D33" s="92"/>
      <c r="E33" s="42" t="s">
        <v>129</v>
      </c>
      <c r="F33" s="93">
        <v>-70</v>
      </c>
      <c r="G33" s="93"/>
      <c r="H33" s="93"/>
      <c r="I33" s="93"/>
      <c r="K33" s="162">
        <f>+SUM(L33:O33)</f>
        <v>0</v>
      </c>
      <c r="L33" s="163"/>
      <c r="M33" s="163"/>
      <c r="N33" s="163"/>
      <c r="O33" s="163"/>
    </row>
    <row r="34" spans="2:15" ht="12.75">
      <c r="B34" s="103"/>
      <c r="C34" s="92"/>
      <c r="D34" s="92"/>
      <c r="E34" s="42"/>
      <c r="F34" s="100"/>
      <c r="G34" s="100"/>
      <c r="H34" s="100"/>
      <c r="I34" s="100"/>
      <c r="K34" s="166"/>
      <c r="L34" s="166"/>
      <c r="M34" s="166"/>
      <c r="N34" s="166"/>
      <c r="O34" s="166"/>
    </row>
    <row r="35" spans="1:15" s="43" customFormat="1" ht="13.5" thickBot="1">
      <c r="A35" s="40"/>
      <c r="B35" s="289" t="s">
        <v>109</v>
      </c>
      <c r="C35" s="289"/>
      <c r="D35" s="101"/>
      <c r="E35" s="99"/>
      <c r="F35" s="102">
        <f>+SUM(F32:F33)</f>
        <v>-170</v>
      </c>
      <c r="G35" s="102">
        <f>+SUM(G32:G33)</f>
        <v>0</v>
      </c>
      <c r="H35" s="102">
        <f>+SUM(H32:H33)</f>
        <v>0</v>
      </c>
      <c r="I35" s="102">
        <f>+SUM(I32:I33)</f>
        <v>0</v>
      </c>
      <c r="K35" s="165">
        <f>+SUM(K32:K33)</f>
        <v>0</v>
      </c>
      <c r="L35" s="165">
        <f>+SUM(L32:L33)</f>
        <v>0</v>
      </c>
      <c r="M35" s="165">
        <f>+SUM(M32:M33)</f>
        <v>0</v>
      </c>
      <c r="N35" s="165">
        <f>+SUM(N32:N33)</f>
        <v>0</v>
      </c>
      <c r="O35" s="165">
        <f>+SUM(O32:O33)</f>
        <v>0</v>
      </c>
    </row>
    <row r="36" spans="5:9" ht="12.75">
      <c r="E36" s="42"/>
      <c r="F36" s="110"/>
      <c r="G36" s="110"/>
      <c r="H36" s="110"/>
      <c r="I36" s="110"/>
    </row>
    <row r="37" spans="1:15" s="43" customFormat="1" ht="13.5" thickBot="1">
      <c r="A37" s="40"/>
      <c r="B37" s="289" t="s">
        <v>66</v>
      </c>
      <c r="C37" s="289"/>
      <c r="D37" s="101"/>
      <c r="E37" s="99"/>
      <c r="F37" s="102">
        <f>+F35+F26+F9</f>
        <v>-467.2</v>
      </c>
      <c r="G37" s="102">
        <f>+G35+G26+G9</f>
        <v>-131</v>
      </c>
      <c r="H37" s="102">
        <f>+H35+H26+H9</f>
        <v>-34</v>
      </c>
      <c r="I37" s="102">
        <f>+I35+I26+I9</f>
        <v>-40</v>
      </c>
      <c r="K37" s="165">
        <f>+K35+K26+K9</f>
        <v>5.5</v>
      </c>
      <c r="L37" s="165">
        <f>+L35+L26+L9</f>
        <v>2.5</v>
      </c>
      <c r="M37" s="165">
        <f>+M35+M26+M9</f>
        <v>1</v>
      </c>
      <c r="N37" s="165">
        <f>+N35+N26+N9</f>
        <v>1</v>
      </c>
      <c r="O37" s="165">
        <f>+O35+O26+O9</f>
        <v>1</v>
      </c>
    </row>
    <row r="38" spans="5:9" ht="12.75">
      <c r="E38" s="42"/>
      <c r="F38" s="110"/>
      <c r="G38" s="110"/>
      <c r="H38" s="110"/>
      <c r="I38" s="110"/>
    </row>
    <row r="39" spans="2:15" ht="12.75">
      <c r="B39" s="2" t="s">
        <v>127</v>
      </c>
      <c r="C39" s="1"/>
      <c r="D39" s="23"/>
      <c r="E39" s="42"/>
      <c r="F39" s="4">
        <f>+F4+F37</f>
        <v>2194.8</v>
      </c>
      <c r="G39" s="4">
        <f>+G4+G37</f>
        <v>2063.8</v>
      </c>
      <c r="H39" s="4">
        <f>+H4+H37</f>
        <v>2029.8000000000002</v>
      </c>
      <c r="I39" s="4">
        <f>+I4+I37</f>
        <v>1989.8000000000002</v>
      </c>
      <c r="K39" s="168"/>
      <c r="L39" s="168"/>
      <c r="M39" s="168"/>
      <c r="N39" s="168"/>
      <c r="O39" s="168"/>
    </row>
    <row r="40" spans="2:4" ht="12.75" hidden="1">
      <c r="B40" s="1"/>
      <c r="C40" s="1"/>
      <c r="D40" s="23"/>
    </row>
    <row r="41" spans="2:9" ht="12.75" hidden="1">
      <c r="B41" s="2" t="s">
        <v>115</v>
      </c>
      <c r="C41" s="1"/>
      <c r="D41" s="23"/>
      <c r="E41" s="42"/>
      <c r="F41" s="4">
        <v>2320.571</v>
      </c>
      <c r="G41" s="4">
        <v>2154.871</v>
      </c>
      <c r="H41" s="4">
        <v>1976.471</v>
      </c>
      <c r="I41" s="4">
        <v>1936.942</v>
      </c>
    </row>
    <row r="42" spans="2:4" ht="12.75" hidden="1">
      <c r="B42" s="1"/>
      <c r="C42" s="1"/>
      <c r="D42" s="23"/>
    </row>
    <row r="43" spans="2:9" ht="12.75" hidden="1">
      <c r="B43" s="2" t="s">
        <v>128</v>
      </c>
      <c r="C43" s="1"/>
      <c r="D43" s="23"/>
      <c r="E43" s="42"/>
      <c r="F43" s="4">
        <f>F39-F41</f>
        <v>-125.77099999999973</v>
      </c>
      <c r="G43" s="4">
        <f>G39-G41</f>
        <v>-91.07099999999991</v>
      </c>
      <c r="H43" s="4">
        <f>H39-H41</f>
        <v>53.32900000000018</v>
      </c>
      <c r="I43" s="4">
        <f>I39-I41</f>
        <v>52.858000000000175</v>
      </c>
    </row>
    <row r="44" spans="2:4" ht="12.75">
      <c r="B44" s="1"/>
      <c r="C44" s="1"/>
      <c r="D44" s="23"/>
    </row>
    <row r="45" spans="2:4" ht="12.75">
      <c r="B45" s="46"/>
      <c r="C45" s="2" t="s">
        <v>363</v>
      </c>
      <c r="D45" s="20"/>
    </row>
  </sheetData>
  <mergeCells count="6">
    <mergeCell ref="K1:O1"/>
    <mergeCell ref="B1:I1"/>
    <mergeCell ref="B35:C35"/>
    <mergeCell ref="B37:C37"/>
    <mergeCell ref="B9:C9"/>
    <mergeCell ref="B26:C26"/>
  </mergeCells>
  <conditionalFormatting sqref="K37:O37 F37:I37 K6:O35 H22:I22 G23:I35 E8:E10 E14 G6:I21 C6:C7 F6:F35">
    <cfRule type="cellIs" priority="1" dxfId="0" operator="equal" stopIfTrue="1">
      <formula>0</formula>
    </cfRule>
  </conditionalFormatting>
  <printOptions/>
  <pageMargins left="0.75" right="0.75" top="1" bottom="1" header="0.5" footer="0.5"/>
  <pageSetup fitToHeight="3" horizontalDpi="600" verticalDpi="600" orientation="landscape" paperSize="9" scale="77" r:id="rId1"/>
  <headerFooter alignWithMargins="0">
    <oddHeader>&amp;C&amp;16Detailed General Fund Budget Proposals 2012-16&amp;R&amp;16Appendix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O46"/>
  <sheetViews>
    <sheetView tabSelected="1" zoomScale="75" zoomScaleNormal="75" workbookViewId="0" topLeftCell="A1">
      <selection activeCell="A2" sqref="A2:O5"/>
    </sheetView>
  </sheetViews>
  <sheetFormatPr defaultColWidth="9.140625" defaultRowHeight="12.75"/>
  <cols>
    <col min="1" max="1" width="5.140625" style="30" bestFit="1" customWidth="1"/>
    <col min="2" max="2" width="21.28125" style="1" customWidth="1"/>
    <col min="3" max="3" width="43.00390625" style="1" customWidth="1"/>
    <col min="4" max="4" width="5.7109375" style="23" customWidth="1"/>
    <col min="5" max="5" width="9.140625" style="47" customWidth="1"/>
    <col min="6" max="7" width="9.140625" style="1" customWidth="1"/>
    <col min="8" max="9" width="10.8515625" style="1" bestFit="1" customWidth="1"/>
    <col min="10" max="10" width="2.7109375" style="133" customWidth="1"/>
    <col min="11" max="15" width="4.57421875" style="133" bestFit="1" customWidth="1"/>
    <col min="16" max="16384" width="9.140625" style="1" customWidth="1"/>
  </cols>
  <sheetData>
    <row r="1" spans="2:15" ht="33" customHeight="1">
      <c r="B1" s="297" t="s">
        <v>17</v>
      </c>
      <c r="C1" s="297"/>
      <c r="D1" s="297"/>
      <c r="E1" s="297"/>
      <c r="F1" s="297"/>
      <c r="G1" s="297"/>
      <c r="H1" s="297"/>
      <c r="I1" s="297"/>
      <c r="J1" s="1"/>
      <c r="K1" s="1"/>
      <c r="L1" s="1"/>
      <c r="M1" s="1"/>
      <c r="N1" s="1"/>
      <c r="O1" s="1"/>
    </row>
    <row r="2" spans="1:15" ht="17.25" customHeight="1">
      <c r="A2" s="281"/>
      <c r="C2" s="2" t="s">
        <v>94</v>
      </c>
      <c r="D2" s="20"/>
      <c r="E2" s="27"/>
      <c r="F2" s="36" t="s">
        <v>117</v>
      </c>
      <c r="G2" s="36" t="s">
        <v>118</v>
      </c>
      <c r="H2" s="36" t="s">
        <v>123</v>
      </c>
      <c r="I2" s="36" t="s">
        <v>119</v>
      </c>
      <c r="J2" s="1"/>
      <c r="K2" s="1"/>
      <c r="L2" s="1"/>
      <c r="M2" s="1"/>
      <c r="N2" s="1"/>
      <c r="O2" s="1"/>
    </row>
    <row r="3" spans="3:15" ht="19.5" customHeight="1">
      <c r="C3" s="2"/>
      <c r="D3" s="20"/>
      <c r="E3" s="27"/>
      <c r="F3" s="36" t="s">
        <v>95</v>
      </c>
      <c r="G3" s="36" t="s">
        <v>95</v>
      </c>
      <c r="H3" s="36" t="s">
        <v>95</v>
      </c>
      <c r="I3" s="36" t="s">
        <v>95</v>
      </c>
      <c r="J3" s="1"/>
      <c r="K3" s="285" t="s">
        <v>311</v>
      </c>
      <c r="L3" s="285"/>
      <c r="M3" s="285"/>
      <c r="N3" s="285"/>
      <c r="O3" s="285"/>
    </row>
    <row r="4" spans="2:15" ht="42.75" customHeight="1">
      <c r="B4" s="2" t="s">
        <v>122</v>
      </c>
      <c r="E4" s="39" t="s">
        <v>121</v>
      </c>
      <c r="F4" s="4">
        <v>2829</v>
      </c>
      <c r="G4" s="4">
        <f>+F40</f>
        <v>3000.4</v>
      </c>
      <c r="H4" s="4">
        <f>+G40</f>
        <v>3143</v>
      </c>
      <c r="I4" s="4">
        <f>+H40</f>
        <v>3232.4</v>
      </c>
      <c r="K4" s="143" t="s">
        <v>96</v>
      </c>
      <c r="L4" s="143" t="s">
        <v>117</v>
      </c>
      <c r="M4" s="143" t="s">
        <v>118</v>
      </c>
      <c r="N4" s="143" t="s">
        <v>123</v>
      </c>
      <c r="O4" s="143" t="s">
        <v>119</v>
      </c>
    </row>
    <row r="5" spans="2:15" ht="12.75">
      <c r="B5" s="2"/>
      <c r="E5" s="39"/>
      <c r="F5" s="38"/>
      <c r="G5" s="38"/>
      <c r="H5" s="38"/>
      <c r="I5" s="38"/>
      <c r="K5" s="143"/>
      <c r="L5" s="144"/>
      <c r="M5" s="144"/>
      <c r="N5" s="144"/>
      <c r="O5" s="144"/>
    </row>
    <row r="6" spans="1:15" s="23" customFormat="1" ht="19.5" customHeight="1">
      <c r="A6" s="31"/>
      <c r="B6" s="18" t="s">
        <v>105</v>
      </c>
      <c r="C6" s="15"/>
      <c r="D6" s="15"/>
      <c r="E6" s="41"/>
      <c r="F6" s="16"/>
      <c r="G6" s="16"/>
      <c r="H6" s="16"/>
      <c r="I6" s="16"/>
      <c r="J6" s="141"/>
      <c r="K6" s="145"/>
      <c r="L6" s="145"/>
      <c r="M6" s="145"/>
      <c r="N6" s="145"/>
      <c r="O6" s="145"/>
    </row>
    <row r="7" spans="1:15" ht="12.75">
      <c r="A7" s="30">
        <v>1</v>
      </c>
      <c r="B7" s="5" t="s">
        <v>18</v>
      </c>
      <c r="C7" s="6" t="s">
        <v>19</v>
      </c>
      <c r="D7" s="15"/>
      <c r="E7" s="37" t="s">
        <v>129</v>
      </c>
      <c r="F7" s="123">
        <v>-10.2</v>
      </c>
      <c r="G7" s="124"/>
      <c r="H7" s="124"/>
      <c r="I7" s="124"/>
      <c r="K7" s="152">
        <f aca="true" t="shared" si="0" ref="K7:K12">+SUM(L7:O7)</f>
        <v>0</v>
      </c>
      <c r="L7" s="153"/>
      <c r="M7" s="153"/>
      <c r="N7" s="153"/>
      <c r="O7" s="153"/>
    </row>
    <row r="8" spans="1:15" ht="38.25">
      <c r="A8" s="30">
        <f aca="true" t="shared" si="1" ref="A8:A13">+A7+1</f>
        <v>2</v>
      </c>
      <c r="B8" s="5" t="s">
        <v>20</v>
      </c>
      <c r="C8" s="6" t="s">
        <v>21</v>
      </c>
      <c r="D8" s="15"/>
      <c r="E8" s="37" t="s">
        <v>129</v>
      </c>
      <c r="F8" s="125">
        <v>-16</v>
      </c>
      <c r="G8" s="125">
        <v>-13</v>
      </c>
      <c r="H8" s="125">
        <v>-13</v>
      </c>
      <c r="I8" s="125"/>
      <c r="K8" s="152">
        <f t="shared" si="0"/>
        <v>0</v>
      </c>
      <c r="L8" s="153"/>
      <c r="M8" s="153"/>
      <c r="N8" s="153"/>
      <c r="O8" s="153"/>
    </row>
    <row r="9" spans="1:15" ht="12.75">
      <c r="A9" s="30">
        <f t="shared" si="1"/>
        <v>3</v>
      </c>
      <c r="B9" s="5" t="s">
        <v>20</v>
      </c>
      <c r="C9" s="6" t="s">
        <v>22</v>
      </c>
      <c r="D9" s="15"/>
      <c r="E9" s="37" t="s">
        <v>129</v>
      </c>
      <c r="F9" s="131">
        <v>-3</v>
      </c>
      <c r="G9" s="125"/>
      <c r="H9" s="125"/>
      <c r="I9" s="125"/>
      <c r="K9" s="152">
        <f t="shared" si="0"/>
        <v>0</v>
      </c>
      <c r="L9" s="153"/>
      <c r="M9" s="153"/>
      <c r="N9" s="153"/>
      <c r="O9" s="153"/>
    </row>
    <row r="10" spans="1:15" ht="25.5">
      <c r="A10" s="30">
        <f t="shared" si="1"/>
        <v>4</v>
      </c>
      <c r="B10" s="5" t="s">
        <v>20</v>
      </c>
      <c r="C10" s="6" t="s">
        <v>23</v>
      </c>
      <c r="D10" s="15"/>
      <c r="E10" s="37" t="s">
        <v>132</v>
      </c>
      <c r="F10" s="125"/>
      <c r="G10" s="125"/>
      <c r="H10" s="125"/>
      <c r="I10" s="126">
        <v>-150</v>
      </c>
      <c r="K10" s="152">
        <f t="shared" si="0"/>
        <v>0</v>
      </c>
      <c r="L10" s="153"/>
      <c r="M10" s="153"/>
      <c r="N10" s="153"/>
      <c r="O10" s="153"/>
    </row>
    <row r="11" spans="1:15" ht="25.5">
      <c r="A11" s="30">
        <f t="shared" si="1"/>
        <v>5</v>
      </c>
      <c r="B11" s="5" t="s">
        <v>20</v>
      </c>
      <c r="C11" s="6" t="s">
        <v>362</v>
      </c>
      <c r="D11" s="15"/>
      <c r="E11" s="37" t="s">
        <v>132</v>
      </c>
      <c r="F11" s="125"/>
      <c r="G11" s="125"/>
      <c r="H11" s="125"/>
      <c r="I11" s="126">
        <v>-50</v>
      </c>
      <c r="K11" s="152">
        <f t="shared" si="0"/>
        <v>0</v>
      </c>
      <c r="L11" s="153"/>
      <c r="M11" s="153"/>
      <c r="N11" s="153"/>
      <c r="O11" s="153"/>
    </row>
    <row r="12" spans="1:15" ht="38.25">
      <c r="A12" s="30">
        <f t="shared" si="1"/>
        <v>6</v>
      </c>
      <c r="B12" s="5" t="s">
        <v>24</v>
      </c>
      <c r="C12" s="6" t="s">
        <v>25</v>
      </c>
      <c r="D12" s="15"/>
      <c r="E12" s="37" t="s">
        <v>129</v>
      </c>
      <c r="F12" s="125">
        <v>-2</v>
      </c>
      <c r="G12" s="125">
        <v>-2</v>
      </c>
      <c r="H12" s="125">
        <v>-2</v>
      </c>
      <c r="I12" s="125"/>
      <c r="K12" s="152">
        <f t="shared" si="0"/>
        <v>0</v>
      </c>
      <c r="L12" s="153"/>
      <c r="M12" s="153"/>
      <c r="N12" s="153"/>
      <c r="O12" s="153"/>
    </row>
    <row r="13" spans="1:15" ht="25.5">
      <c r="A13" s="30">
        <f t="shared" si="1"/>
        <v>7</v>
      </c>
      <c r="B13" s="5" t="s">
        <v>24</v>
      </c>
      <c r="C13" s="6" t="s">
        <v>26</v>
      </c>
      <c r="D13" s="15"/>
      <c r="E13" s="37" t="s">
        <v>129</v>
      </c>
      <c r="F13" s="125">
        <v>-3</v>
      </c>
      <c r="G13" s="125">
        <v>-3</v>
      </c>
      <c r="H13" s="125"/>
      <c r="I13" s="125"/>
      <c r="J13" s="141"/>
      <c r="K13" s="152"/>
      <c r="L13" s="153"/>
      <c r="M13" s="153"/>
      <c r="N13" s="153"/>
      <c r="O13" s="153"/>
    </row>
    <row r="14" spans="1:10" s="23" customFormat="1" ht="12.75">
      <c r="A14" s="30"/>
      <c r="B14" s="8"/>
      <c r="C14" s="9"/>
      <c r="D14" s="15"/>
      <c r="E14" s="86"/>
      <c r="F14" s="127"/>
      <c r="G14" s="127"/>
      <c r="H14" s="127"/>
      <c r="I14" s="127"/>
      <c r="J14" s="141"/>
    </row>
    <row r="15" spans="1:15" s="23" customFormat="1" ht="13.5" thickBot="1">
      <c r="A15" s="31"/>
      <c r="B15" s="287" t="s">
        <v>107</v>
      </c>
      <c r="C15" s="287"/>
      <c r="D15" s="12"/>
      <c r="E15" s="86"/>
      <c r="F15" s="128">
        <f>+SUM(F7:F13)</f>
        <v>-34.2</v>
      </c>
      <c r="G15" s="128">
        <f>+SUM(G7:G13)</f>
        <v>-18</v>
      </c>
      <c r="H15" s="128">
        <f>+SUM(H7:H13)</f>
        <v>-15</v>
      </c>
      <c r="I15" s="128">
        <f>+SUM(I7:I13)</f>
        <v>-200</v>
      </c>
      <c r="J15" s="141"/>
      <c r="K15" s="151">
        <f>+SUM(K7:K12)</f>
        <v>0</v>
      </c>
      <c r="L15" s="151">
        <f>+SUM(L7:L12)</f>
        <v>0</v>
      </c>
      <c r="M15" s="151">
        <f>+SUM(M7:M12)</f>
        <v>0</v>
      </c>
      <c r="N15" s="151">
        <f>+SUM(N7:N12)</f>
        <v>0</v>
      </c>
      <c r="O15" s="151">
        <f>+SUM(O7:O12)</f>
        <v>0</v>
      </c>
    </row>
    <row r="16" spans="1:15" s="23" customFormat="1" ht="12.75" hidden="1">
      <c r="A16" s="31"/>
      <c r="B16" s="12"/>
      <c r="C16" s="12"/>
      <c r="D16" s="12"/>
      <c r="E16" s="86"/>
      <c r="F16" s="186"/>
      <c r="G16" s="186"/>
      <c r="H16" s="186"/>
      <c r="I16" s="186"/>
      <c r="J16" s="141"/>
      <c r="K16" s="155"/>
      <c r="L16" s="155"/>
      <c r="M16" s="155"/>
      <c r="N16" s="155"/>
      <c r="O16" s="155"/>
    </row>
    <row r="17" spans="1:15" s="23" customFormat="1" ht="12.75" hidden="1">
      <c r="A17" s="31"/>
      <c r="B17" s="12"/>
      <c r="C17" s="181" t="s">
        <v>322</v>
      </c>
      <c r="D17" s="12"/>
      <c r="E17" s="27" t="s">
        <v>132</v>
      </c>
      <c r="F17" s="182">
        <f>+SUMIF($E$7:$E$13,$E$17,F7:F13)</f>
        <v>0</v>
      </c>
      <c r="G17" s="182">
        <f>+SUMIF($E$7:$E$13,$E$17,G7:G13)</f>
        <v>0</v>
      </c>
      <c r="H17" s="182">
        <f>+SUMIF($E$7:$E$13,$E$17,H7:H13)</f>
        <v>0</v>
      </c>
      <c r="I17" s="182">
        <f>+SUMIF($E$7:$E$13,$E$17,I7:I13)</f>
        <v>-200</v>
      </c>
      <c r="J17" s="141"/>
      <c r="K17" s="155"/>
      <c r="L17" s="155"/>
      <c r="M17" s="155"/>
      <c r="N17" s="155"/>
      <c r="O17" s="155"/>
    </row>
    <row r="18" spans="1:15" s="23" customFormat="1" ht="12.75" hidden="1">
      <c r="A18" s="31"/>
      <c r="B18" s="12"/>
      <c r="C18" s="181" t="s">
        <v>323</v>
      </c>
      <c r="D18" s="12"/>
      <c r="E18" s="27" t="s">
        <v>133</v>
      </c>
      <c r="F18" s="182">
        <f>+SUMIF($E$7:$E$13,$E$18,F7:F13)</f>
        <v>0</v>
      </c>
      <c r="G18" s="182">
        <f>+SUMIF($E$7:$E$13,$E$18,G7:G13)</f>
        <v>0</v>
      </c>
      <c r="H18" s="182">
        <f>+SUMIF($E$7:$E$13,$E$18,H7:H13)</f>
        <v>0</v>
      </c>
      <c r="I18" s="182">
        <f>+SUMIF($E$7:$E$13,$E$18,I7:I13)</f>
        <v>0</v>
      </c>
      <c r="J18" s="141"/>
      <c r="K18" s="155"/>
      <c r="L18" s="155"/>
      <c r="M18" s="155"/>
      <c r="N18" s="155"/>
      <c r="O18" s="155"/>
    </row>
    <row r="19" spans="1:15" s="23" customFormat="1" ht="12.75" hidden="1">
      <c r="A19" s="31"/>
      <c r="B19" s="12"/>
      <c r="C19" s="181" t="s">
        <v>324</v>
      </c>
      <c r="D19" s="12"/>
      <c r="E19" s="27" t="s">
        <v>129</v>
      </c>
      <c r="F19" s="182">
        <f>+SUMIF($E$7:$E$13,$E$19,F7:F13)</f>
        <v>-34.2</v>
      </c>
      <c r="G19" s="182">
        <f>+SUMIF($E$7:$E$13,$E$19,G7:G13)</f>
        <v>-18</v>
      </c>
      <c r="H19" s="182">
        <f>+SUMIF($E$7:$E$13,$E$19,H7:H13)</f>
        <v>-15</v>
      </c>
      <c r="I19" s="182">
        <f>+SUMIF($E$7:$E$13,$E$19,I7:I13)</f>
        <v>0</v>
      </c>
      <c r="J19" s="141"/>
      <c r="K19" s="155"/>
      <c r="L19" s="155"/>
      <c r="M19" s="155"/>
      <c r="N19" s="155"/>
      <c r="O19" s="155"/>
    </row>
    <row r="20" spans="1:10" s="23" customFormat="1" ht="12.75">
      <c r="A20" s="31"/>
      <c r="B20" s="18" t="s">
        <v>281</v>
      </c>
      <c r="C20" s="19"/>
      <c r="D20" s="15"/>
      <c r="E20" s="86"/>
      <c r="F20" s="130"/>
      <c r="G20" s="130"/>
      <c r="H20" s="130"/>
      <c r="I20" s="130"/>
      <c r="J20" s="133"/>
    </row>
    <row r="21" spans="1:15" ht="12.75">
      <c r="A21" s="30">
        <f>+A13+1</f>
        <v>8</v>
      </c>
      <c r="B21" s="5" t="s">
        <v>20</v>
      </c>
      <c r="C21" s="6" t="s">
        <v>394</v>
      </c>
      <c r="D21" s="15"/>
      <c r="E21" s="37"/>
      <c r="F21" s="131">
        <v>16</v>
      </c>
      <c r="G21" s="131">
        <v>13</v>
      </c>
      <c r="H21" s="131">
        <v>13</v>
      </c>
      <c r="I21" s="131"/>
      <c r="K21" s="152">
        <f>+SUM(L21:O21)</f>
        <v>0</v>
      </c>
      <c r="L21" s="153"/>
      <c r="M21" s="153"/>
      <c r="N21" s="153"/>
      <c r="O21" s="153"/>
    </row>
    <row r="22" spans="1:15" ht="31.5" customHeight="1">
      <c r="A22" s="30">
        <v>9</v>
      </c>
      <c r="B22" s="5" t="s">
        <v>20</v>
      </c>
      <c r="C22" s="6" t="s">
        <v>47</v>
      </c>
      <c r="D22" s="15"/>
      <c r="E22" s="37"/>
      <c r="F22" s="126">
        <v>12</v>
      </c>
      <c r="G22" s="126">
        <v>13</v>
      </c>
      <c r="H22" s="126">
        <v>13</v>
      </c>
      <c r="I22" s="131"/>
      <c r="K22" s="152"/>
      <c r="L22" s="153"/>
      <c r="M22" s="153"/>
      <c r="N22" s="153"/>
      <c r="O22" s="153"/>
    </row>
    <row r="23" spans="1:15" ht="38.25">
      <c r="A23" s="30">
        <v>10</v>
      </c>
      <c r="B23" s="5" t="s">
        <v>20</v>
      </c>
      <c r="C23" s="6" t="s">
        <v>48</v>
      </c>
      <c r="D23" s="15"/>
      <c r="E23" s="37"/>
      <c r="F23" s="126">
        <v>47.4</v>
      </c>
      <c r="G23" s="126">
        <v>49.7</v>
      </c>
      <c r="H23" s="126">
        <v>52.2</v>
      </c>
      <c r="I23" s="131"/>
      <c r="K23" s="152">
        <f>+SUM(L23:O23)</f>
        <v>0</v>
      </c>
      <c r="L23" s="153"/>
      <c r="M23" s="153"/>
      <c r="N23" s="153"/>
      <c r="O23" s="153"/>
    </row>
    <row r="24" spans="1:15" ht="38.25">
      <c r="A24" s="30">
        <v>11</v>
      </c>
      <c r="B24" s="5" t="s">
        <v>20</v>
      </c>
      <c r="C24" s="6" t="s">
        <v>49</v>
      </c>
      <c r="D24" s="15"/>
      <c r="E24" s="37"/>
      <c r="F24" s="126">
        <v>22.8</v>
      </c>
      <c r="G24" s="126">
        <v>24.9</v>
      </c>
      <c r="H24" s="126">
        <v>26.2</v>
      </c>
      <c r="I24" s="131"/>
      <c r="J24" s="141"/>
      <c r="K24" s="152">
        <f>+SUM(L24:O24)</f>
        <v>0</v>
      </c>
      <c r="L24" s="153"/>
      <c r="M24" s="153"/>
      <c r="N24" s="153"/>
      <c r="O24" s="153"/>
    </row>
    <row r="25" spans="1:15" s="23" customFormat="1" ht="12.75">
      <c r="A25" s="30"/>
      <c r="B25" s="8"/>
      <c r="C25" s="9"/>
      <c r="D25" s="15"/>
      <c r="E25" s="86"/>
      <c r="F25" s="127"/>
      <c r="G25" s="127"/>
      <c r="H25" s="127"/>
      <c r="I25" s="127"/>
      <c r="J25" s="141"/>
      <c r="K25" s="154"/>
      <c r="L25" s="154"/>
      <c r="M25" s="154"/>
      <c r="N25" s="154"/>
      <c r="O25" s="154"/>
    </row>
    <row r="26" spans="1:15" s="23" customFormat="1" ht="13.5" customHeight="1" thickBot="1">
      <c r="A26" s="30"/>
      <c r="B26" s="287" t="s">
        <v>283</v>
      </c>
      <c r="C26" s="287"/>
      <c r="D26" s="12"/>
      <c r="E26" s="86"/>
      <c r="F26" s="128">
        <f>SUM(F21:F25)</f>
        <v>98.2</v>
      </c>
      <c r="G26" s="128">
        <f>SUM(G21:G25)</f>
        <v>100.6</v>
      </c>
      <c r="H26" s="128">
        <f>SUM(H21:H25)</f>
        <v>104.4</v>
      </c>
      <c r="I26" s="128">
        <f>SUM(I21:I25)</f>
        <v>0</v>
      </c>
      <c r="J26" s="141"/>
      <c r="K26" s="151">
        <f>+SUM(K21:K24)</f>
        <v>0</v>
      </c>
      <c r="L26" s="151">
        <f>+SUM(L21:L24)</f>
        <v>0</v>
      </c>
      <c r="M26" s="151">
        <f>+SUM(M21:M24)</f>
        <v>0</v>
      </c>
      <c r="N26" s="151">
        <f>+SUM(N21:N24)</f>
        <v>0</v>
      </c>
      <c r="O26" s="151">
        <f>+SUM(O21:O24)</f>
        <v>0</v>
      </c>
    </row>
    <row r="27" spans="1:15" s="23" customFormat="1" ht="12.75">
      <c r="A27" s="30"/>
      <c r="B27" s="14"/>
      <c r="C27" s="15"/>
      <c r="D27" s="15"/>
      <c r="E27" s="86"/>
      <c r="F27" s="129"/>
      <c r="G27" s="129"/>
      <c r="H27" s="129"/>
      <c r="I27" s="129"/>
      <c r="J27" s="141"/>
      <c r="K27" s="155"/>
      <c r="L27" s="155"/>
      <c r="M27" s="155"/>
      <c r="N27" s="155"/>
      <c r="O27" s="155"/>
    </row>
    <row r="28" spans="1:15" s="23" customFormat="1" ht="12.75">
      <c r="A28" s="30"/>
      <c r="B28" s="18" t="s">
        <v>110</v>
      </c>
      <c r="C28" s="19"/>
      <c r="D28" s="15"/>
      <c r="E28" s="86"/>
      <c r="F28" s="130"/>
      <c r="G28" s="130"/>
      <c r="H28" s="130"/>
      <c r="I28" s="130"/>
      <c r="J28" s="133"/>
      <c r="K28" s="173"/>
      <c r="L28" s="173"/>
      <c r="M28" s="173"/>
      <c r="N28" s="173"/>
      <c r="O28" s="173"/>
    </row>
    <row r="29" spans="1:15" ht="25.5">
      <c r="A29" s="30">
        <v>12</v>
      </c>
      <c r="B29" s="5" t="s">
        <v>20</v>
      </c>
      <c r="C29" s="6" t="s">
        <v>27</v>
      </c>
      <c r="D29" s="15"/>
      <c r="E29" s="37"/>
      <c r="F29" s="125">
        <v>50</v>
      </c>
      <c r="G29" s="125">
        <v>50</v>
      </c>
      <c r="H29" s="125"/>
      <c r="I29" s="125"/>
      <c r="K29" s="152">
        <f aca="true" t="shared" si="2" ref="K29:K34">+SUM(L29:O29)</f>
        <v>0</v>
      </c>
      <c r="L29" s="153"/>
      <c r="M29" s="153"/>
      <c r="N29" s="153"/>
      <c r="O29" s="153"/>
    </row>
    <row r="30" spans="1:15" ht="12.75">
      <c r="A30" s="30">
        <v>13</v>
      </c>
      <c r="B30" s="5" t="s">
        <v>20</v>
      </c>
      <c r="C30" s="6" t="s">
        <v>28</v>
      </c>
      <c r="D30" s="15"/>
      <c r="E30" s="37"/>
      <c r="F30" s="126">
        <v>8.4</v>
      </c>
      <c r="G30" s="125"/>
      <c r="H30" s="125"/>
      <c r="I30" s="125"/>
      <c r="K30" s="152">
        <f t="shared" si="2"/>
        <v>0</v>
      </c>
      <c r="L30" s="153"/>
      <c r="M30" s="153"/>
      <c r="N30" s="153"/>
      <c r="O30" s="153"/>
    </row>
    <row r="31" spans="1:15" ht="12.75">
      <c r="A31" s="30">
        <v>14</v>
      </c>
      <c r="B31" s="5" t="s">
        <v>20</v>
      </c>
      <c r="C31" s="6" t="s">
        <v>29</v>
      </c>
      <c r="D31" s="15"/>
      <c r="E31" s="37"/>
      <c r="F31" s="126">
        <v>2</v>
      </c>
      <c r="G31" s="125"/>
      <c r="H31" s="125"/>
      <c r="I31" s="125"/>
      <c r="K31" s="152">
        <f t="shared" si="2"/>
        <v>0</v>
      </c>
      <c r="L31" s="153"/>
      <c r="M31" s="153"/>
      <c r="N31" s="153"/>
      <c r="O31" s="153"/>
    </row>
    <row r="32" spans="1:15" ht="12.75">
      <c r="A32" s="30">
        <v>15</v>
      </c>
      <c r="B32" s="5" t="s">
        <v>20</v>
      </c>
      <c r="C32" s="6" t="s">
        <v>361</v>
      </c>
      <c r="D32" s="15"/>
      <c r="E32" s="37"/>
      <c r="F32" s="126">
        <v>15</v>
      </c>
      <c r="G32" s="126">
        <v>10</v>
      </c>
      <c r="H32" s="125">
        <v>0</v>
      </c>
      <c r="I32" s="125"/>
      <c r="K32" s="152">
        <f t="shared" si="2"/>
        <v>0</v>
      </c>
      <c r="L32" s="153"/>
      <c r="M32" s="153"/>
      <c r="N32" s="153"/>
      <c r="O32" s="153"/>
    </row>
    <row r="33" spans="1:15" ht="12.75" customHeight="1">
      <c r="A33" s="30">
        <v>16</v>
      </c>
      <c r="B33" s="5" t="s">
        <v>20</v>
      </c>
      <c r="C33" s="6" t="s">
        <v>30</v>
      </c>
      <c r="D33" s="15"/>
      <c r="E33" s="37"/>
      <c r="F33" s="126">
        <v>15</v>
      </c>
      <c r="G33" s="131"/>
      <c r="H33" s="131"/>
      <c r="I33" s="131"/>
      <c r="K33" s="152">
        <f t="shared" si="2"/>
        <v>0</v>
      </c>
      <c r="L33" s="153"/>
      <c r="M33" s="153"/>
      <c r="N33" s="153"/>
      <c r="O33" s="153"/>
    </row>
    <row r="34" spans="1:15" ht="12.75" customHeight="1">
      <c r="A34" s="30">
        <v>17</v>
      </c>
      <c r="B34" s="5" t="s">
        <v>18</v>
      </c>
      <c r="C34" s="6" t="s">
        <v>31</v>
      </c>
      <c r="D34" s="15"/>
      <c r="E34" s="37"/>
      <c r="F34" s="126">
        <v>17</v>
      </c>
      <c r="G34" s="131"/>
      <c r="H34" s="131"/>
      <c r="I34" s="131"/>
      <c r="K34" s="152">
        <f t="shared" si="2"/>
        <v>0</v>
      </c>
      <c r="L34" s="153"/>
      <c r="M34" s="153"/>
      <c r="N34" s="153"/>
      <c r="O34" s="153"/>
    </row>
    <row r="35" spans="6:9" ht="12.75">
      <c r="F35" s="32"/>
      <c r="G35" s="32"/>
      <c r="H35" s="32"/>
      <c r="I35" s="32"/>
    </row>
    <row r="36" spans="2:15" ht="13.5" thickBot="1">
      <c r="B36" s="291" t="s">
        <v>113</v>
      </c>
      <c r="C36" s="291"/>
      <c r="D36" s="49"/>
      <c r="F36" s="132">
        <f>SUM(F29:F35)</f>
        <v>107.4</v>
      </c>
      <c r="G36" s="132">
        <f>SUM(G29:G35)</f>
        <v>60</v>
      </c>
      <c r="H36" s="132">
        <f>SUM(H29:H35)</f>
        <v>0</v>
      </c>
      <c r="I36" s="132">
        <f>SUM(I29:I35)</f>
        <v>0</v>
      </c>
      <c r="K36" s="151">
        <f>+SUM(K29:K34)</f>
        <v>0</v>
      </c>
      <c r="L36" s="151">
        <f>+SUM(L29:L34)</f>
        <v>0</v>
      </c>
      <c r="M36" s="151">
        <f>+SUM(M29:M34)</f>
        <v>0</v>
      </c>
      <c r="N36" s="151">
        <f>+SUM(N29:N34)</f>
        <v>0</v>
      </c>
      <c r="O36" s="151">
        <f>+SUM(O29:O34)</f>
        <v>0</v>
      </c>
    </row>
    <row r="37" spans="6:10" ht="12.75">
      <c r="F37" s="32"/>
      <c r="G37" s="32"/>
      <c r="H37" s="32"/>
      <c r="I37" s="32"/>
      <c r="J37" s="141"/>
    </row>
    <row r="38" spans="1:15" s="23" customFormat="1" ht="13.5" customHeight="1" thickBot="1">
      <c r="A38" s="31"/>
      <c r="B38" s="287" t="s">
        <v>32</v>
      </c>
      <c r="C38" s="287"/>
      <c r="D38" s="12"/>
      <c r="E38" s="51"/>
      <c r="F38" s="13">
        <f>+F36+F26+F15</f>
        <v>171.40000000000003</v>
      </c>
      <c r="G38" s="13">
        <f>+G36+G26+G15</f>
        <v>142.6</v>
      </c>
      <c r="H38" s="13">
        <f>+H36+H26+H15</f>
        <v>89.4</v>
      </c>
      <c r="I38" s="13">
        <f>+I36+I26+I15</f>
        <v>-200</v>
      </c>
      <c r="J38" s="133"/>
      <c r="K38" s="13">
        <f>+K36+K26+K15</f>
        <v>0</v>
      </c>
      <c r="L38" s="13">
        <f>+L36+L26+L15</f>
        <v>0</v>
      </c>
      <c r="M38" s="13">
        <f>+M36+M26+M15</f>
        <v>0</v>
      </c>
      <c r="N38" s="13">
        <f>+N36+N26+N15</f>
        <v>0</v>
      </c>
      <c r="O38" s="13">
        <f>+O36+O26+O15</f>
        <v>0</v>
      </c>
    </row>
    <row r="39" spans="6:15" ht="12.75">
      <c r="F39" s="32"/>
      <c r="G39" s="32"/>
      <c r="H39" s="32"/>
      <c r="I39" s="32"/>
      <c r="K39" s="156"/>
      <c r="L39" s="156"/>
      <c r="M39" s="156"/>
      <c r="N39" s="156"/>
      <c r="O39" s="156"/>
    </row>
    <row r="40" spans="2:9" ht="12.75">
      <c r="B40" s="2" t="s">
        <v>127</v>
      </c>
      <c r="E40" s="39"/>
      <c r="F40" s="4">
        <f>+F38+F4</f>
        <v>3000.4</v>
      </c>
      <c r="G40" s="4">
        <f>+G38+G4</f>
        <v>3143</v>
      </c>
      <c r="H40" s="4">
        <f>+H38+H4</f>
        <v>3232.4</v>
      </c>
      <c r="I40" s="4">
        <f>+I38+I4</f>
        <v>3032.4</v>
      </c>
    </row>
    <row r="41" ht="12.75" hidden="1"/>
    <row r="42" spans="2:9" ht="12.75" hidden="1">
      <c r="B42" s="2" t="s">
        <v>115</v>
      </c>
      <c r="F42" s="4">
        <v>2893.376</v>
      </c>
      <c r="G42" s="4">
        <v>2875.376</v>
      </c>
      <c r="H42" s="4">
        <v>2873.376</v>
      </c>
      <c r="I42" s="4">
        <v>2815.908</v>
      </c>
    </row>
    <row r="43" ht="12.75" hidden="1"/>
    <row r="44" spans="2:9" ht="12.75" hidden="1">
      <c r="B44" s="2" t="s">
        <v>128</v>
      </c>
      <c r="F44" s="4">
        <f>F40-F42</f>
        <v>107.02399999999989</v>
      </c>
      <c r="G44" s="4">
        <f>G40-G42</f>
        <v>267.6239999999998</v>
      </c>
      <c r="H44" s="4">
        <f>H40-H42</f>
        <v>359.0239999999999</v>
      </c>
      <c r="I44" s="4">
        <f>I40-I42</f>
        <v>216.4920000000002</v>
      </c>
    </row>
    <row r="46" spans="2:3" ht="12.75">
      <c r="B46" s="46"/>
      <c r="C46" s="2" t="s">
        <v>92</v>
      </c>
    </row>
  </sheetData>
  <mergeCells count="6">
    <mergeCell ref="K3:O3"/>
    <mergeCell ref="B1:I1"/>
    <mergeCell ref="B38:C38"/>
    <mergeCell ref="B26:C26"/>
    <mergeCell ref="B36:C36"/>
    <mergeCell ref="B15:C15"/>
  </mergeCells>
  <conditionalFormatting sqref="K38:O38 K36:O36 K6:O13 K21:O27 K29:O34 K15:O19 F38:I38 E6 F6:I34">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Q40"/>
  <sheetViews>
    <sheetView tabSelected="1" zoomScale="75" zoomScaleNormal="75" workbookViewId="0" topLeftCell="A1">
      <selection activeCell="A2" sqref="A2:O5"/>
    </sheetView>
  </sheetViews>
  <sheetFormatPr defaultColWidth="9.140625" defaultRowHeight="12.75"/>
  <cols>
    <col min="1" max="1" width="5.140625" style="35" bestFit="1" customWidth="1"/>
    <col min="2" max="2" width="21.28125" style="1" customWidth="1"/>
    <col min="3" max="3" width="43.00390625" style="1" customWidth="1"/>
    <col min="4" max="4" width="5.8515625" style="23" customWidth="1"/>
    <col min="5" max="5" width="9.140625" style="47" customWidth="1"/>
    <col min="6" max="9" width="9.140625" style="1" customWidth="1"/>
    <col min="10" max="11" width="2.7109375" style="133" customWidth="1"/>
    <col min="12" max="16" width="4.57421875" style="133" customWidth="1"/>
    <col min="17" max="17" width="2.7109375" style="140" hidden="1" customWidth="1"/>
    <col min="18" max="16384" width="9.140625" style="1" customWidth="1"/>
  </cols>
  <sheetData>
    <row r="1" spans="2:16" ht="33" customHeight="1">
      <c r="B1" s="297" t="s">
        <v>134</v>
      </c>
      <c r="C1" s="297"/>
      <c r="D1" s="297"/>
      <c r="E1" s="297"/>
      <c r="F1" s="297"/>
      <c r="G1" s="297"/>
      <c r="H1" s="297"/>
      <c r="I1" s="297"/>
      <c r="J1" s="1"/>
      <c r="K1" s="1"/>
      <c r="L1" s="1"/>
      <c r="M1" s="1"/>
      <c r="N1" s="1"/>
      <c r="O1" s="1"/>
      <c r="P1" s="1"/>
    </row>
    <row r="2" spans="1:17" ht="13.5" customHeight="1">
      <c r="A2" s="281"/>
      <c r="C2" s="2" t="s">
        <v>94</v>
      </c>
      <c r="D2" s="20"/>
      <c r="E2" s="27"/>
      <c r="F2" s="36" t="s">
        <v>117</v>
      </c>
      <c r="G2" s="36" t="s">
        <v>118</v>
      </c>
      <c r="H2" s="36" t="s">
        <v>123</v>
      </c>
      <c r="I2" s="36" t="s">
        <v>119</v>
      </c>
      <c r="J2" s="1"/>
      <c r="K2" s="1"/>
      <c r="L2" s="285" t="s">
        <v>311</v>
      </c>
      <c r="M2" s="285"/>
      <c r="N2" s="285"/>
      <c r="O2" s="285"/>
      <c r="P2" s="285"/>
      <c r="Q2" s="142"/>
    </row>
    <row r="3" spans="3:17" ht="51" customHeight="1">
      <c r="C3" s="2"/>
      <c r="D3" s="20"/>
      <c r="E3" s="27"/>
      <c r="F3" s="36" t="s">
        <v>95</v>
      </c>
      <c r="G3" s="36" t="s">
        <v>95</v>
      </c>
      <c r="H3" s="36" t="s">
        <v>95</v>
      </c>
      <c r="I3" s="36" t="s">
        <v>95</v>
      </c>
      <c r="J3" s="1"/>
      <c r="K3" s="1"/>
      <c r="L3" s="143" t="s">
        <v>96</v>
      </c>
      <c r="M3" s="143" t="s">
        <v>117</v>
      </c>
      <c r="N3" s="143" t="s">
        <v>118</v>
      </c>
      <c r="O3" s="143" t="s">
        <v>123</v>
      </c>
      <c r="P3" s="143" t="s">
        <v>119</v>
      </c>
      <c r="Q3" s="142"/>
    </row>
    <row r="4" spans="2:16" ht="12.75">
      <c r="B4" s="2" t="s">
        <v>122</v>
      </c>
      <c r="E4" s="39" t="s">
        <v>121</v>
      </c>
      <c r="F4" s="4">
        <v>2171</v>
      </c>
      <c r="G4" s="4">
        <f>+F34</f>
        <v>2085</v>
      </c>
      <c r="H4" s="4">
        <f>+G34</f>
        <v>2049</v>
      </c>
      <c r="I4" s="4">
        <f>+H34</f>
        <v>2023</v>
      </c>
      <c r="L4" s="143"/>
      <c r="M4" s="144"/>
      <c r="N4" s="144"/>
      <c r="O4" s="144"/>
      <c r="P4" s="144"/>
    </row>
    <row r="5" spans="2:16" ht="12.75">
      <c r="B5" s="20"/>
      <c r="C5" s="23"/>
      <c r="E5" s="39"/>
      <c r="F5" s="38"/>
      <c r="G5" s="38"/>
      <c r="H5" s="38"/>
      <c r="I5" s="38"/>
      <c r="L5" s="143"/>
      <c r="M5" s="144"/>
      <c r="N5" s="144"/>
      <c r="O5" s="144"/>
      <c r="P5" s="144"/>
    </row>
    <row r="6" spans="1:17" s="23" customFormat="1" ht="12.75">
      <c r="A6" s="40"/>
      <c r="B6" s="18" t="s">
        <v>103</v>
      </c>
      <c r="C6" s="19"/>
      <c r="D6" s="15"/>
      <c r="E6" s="51"/>
      <c r="F6" s="16"/>
      <c r="G6" s="16"/>
      <c r="H6" s="16"/>
      <c r="I6" s="16"/>
      <c r="J6" s="141"/>
      <c r="K6" s="141"/>
      <c r="L6" s="145"/>
      <c r="M6" s="145"/>
      <c r="N6" s="145"/>
      <c r="O6" s="145"/>
      <c r="P6" s="145"/>
      <c r="Q6" s="140"/>
    </row>
    <row r="7" spans="1:17" ht="25.5">
      <c r="A7" s="35">
        <v>1</v>
      </c>
      <c r="B7" s="5" t="s">
        <v>135</v>
      </c>
      <c r="C7" s="6" t="s">
        <v>136</v>
      </c>
      <c r="D7" s="15"/>
      <c r="E7" s="47" t="s">
        <v>133</v>
      </c>
      <c r="F7" s="7"/>
      <c r="G7" s="7"/>
      <c r="H7" s="7"/>
      <c r="I7" s="25">
        <v>-28.9</v>
      </c>
      <c r="J7" s="146"/>
      <c r="K7" s="146"/>
      <c r="L7" s="147">
        <f>+SUM(M7:P7)</f>
        <v>1</v>
      </c>
      <c r="M7" s="148"/>
      <c r="N7" s="148"/>
      <c r="O7" s="148">
        <v>1</v>
      </c>
      <c r="P7" s="148"/>
      <c r="Q7" s="149" t="s">
        <v>312</v>
      </c>
    </row>
    <row r="8" spans="2:17" ht="12.75">
      <c r="B8" s="14"/>
      <c r="C8" s="15"/>
      <c r="D8" s="15"/>
      <c r="F8" s="11"/>
      <c r="G8" s="11"/>
      <c r="H8" s="11"/>
      <c r="I8" s="11"/>
      <c r="L8" s="145"/>
      <c r="M8" s="145"/>
      <c r="N8" s="145"/>
      <c r="O8" s="145"/>
      <c r="P8" s="145"/>
      <c r="Q8" s="150"/>
    </row>
    <row r="9" spans="2:17" ht="13.5" thickBot="1">
      <c r="B9" s="291" t="s">
        <v>104</v>
      </c>
      <c r="C9" s="291"/>
      <c r="D9" s="49"/>
      <c r="F9" s="132">
        <f>SUM(F6:F7)</f>
        <v>0</v>
      </c>
      <c r="G9" s="132">
        <f>SUM(G6:G7)</f>
        <v>0</v>
      </c>
      <c r="H9" s="132">
        <f>SUM(H6:H7)</f>
        <v>0</v>
      </c>
      <c r="I9" s="132">
        <f>SUM(I6:I7)</f>
        <v>-28.9</v>
      </c>
      <c r="L9" s="151">
        <f>+L7</f>
        <v>1</v>
      </c>
      <c r="M9" s="151">
        <f>+M7</f>
        <v>0</v>
      </c>
      <c r="N9" s="151">
        <f>+N7</f>
        <v>0</v>
      </c>
      <c r="O9" s="151">
        <f>+O7</f>
        <v>1</v>
      </c>
      <c r="P9" s="151">
        <f>+P7</f>
        <v>0</v>
      </c>
      <c r="Q9" s="150"/>
    </row>
    <row r="10" spans="2:17" ht="12.75" hidden="1">
      <c r="B10" s="3"/>
      <c r="C10" s="3"/>
      <c r="D10" s="49"/>
      <c r="F10" s="187"/>
      <c r="G10" s="187"/>
      <c r="H10" s="187"/>
      <c r="I10" s="187"/>
      <c r="L10" s="183"/>
      <c r="M10" s="183"/>
      <c r="N10" s="183"/>
      <c r="O10" s="183"/>
      <c r="P10" s="183"/>
      <c r="Q10" s="150"/>
    </row>
    <row r="11" spans="2:17" ht="12.75" hidden="1">
      <c r="B11" s="3"/>
      <c r="C11" s="181" t="s">
        <v>319</v>
      </c>
      <c r="D11" s="12"/>
      <c r="E11" s="27" t="s">
        <v>132</v>
      </c>
      <c r="F11" s="182">
        <f>+SUMIF($E$7,$E$11,F7)</f>
        <v>0</v>
      </c>
      <c r="G11" s="182">
        <f>+SUMIF($E$7,$E$11,G7)</f>
        <v>0</v>
      </c>
      <c r="H11" s="182">
        <f>+SUMIF($E$7,$E$11,H7)</f>
        <v>0</v>
      </c>
      <c r="I11" s="182">
        <f>+SUMIF($E$7,$E$11,I7)</f>
        <v>0</v>
      </c>
      <c r="L11" s="183"/>
      <c r="M11" s="183"/>
      <c r="N11" s="183"/>
      <c r="O11" s="183"/>
      <c r="P11" s="183"/>
      <c r="Q11" s="150"/>
    </row>
    <row r="12" spans="2:17" ht="12.75" hidden="1">
      <c r="B12" s="3"/>
      <c r="C12" s="181" t="s">
        <v>320</v>
      </c>
      <c r="D12" s="12"/>
      <c r="E12" s="27" t="s">
        <v>133</v>
      </c>
      <c r="F12" s="182">
        <f>+SUMIF($E$7,$E$12,F7)</f>
        <v>0</v>
      </c>
      <c r="G12" s="182">
        <f>+SUMIF($E$7,$E$12,G7)</f>
        <v>0</v>
      </c>
      <c r="H12" s="182">
        <f>+SUMIF($E$7,$E$12,H7)</f>
        <v>0</v>
      </c>
      <c r="I12" s="182">
        <f>+SUMIF($E$7,$E$12,I7)</f>
        <v>-28.9</v>
      </c>
      <c r="L12" s="183"/>
      <c r="M12" s="183"/>
      <c r="N12" s="183"/>
      <c r="O12" s="183"/>
      <c r="P12" s="183"/>
      <c r="Q12" s="150"/>
    </row>
    <row r="13" spans="2:17" ht="12.75" hidden="1">
      <c r="B13" s="3"/>
      <c r="C13" s="181" t="s">
        <v>321</v>
      </c>
      <c r="D13" s="12"/>
      <c r="E13" s="27" t="s">
        <v>129</v>
      </c>
      <c r="F13" s="182">
        <f>+SUMIF($E$7,$E$13,F7)</f>
        <v>0</v>
      </c>
      <c r="G13" s="182">
        <f>+SUMIF($E$7,$E$13,G7)</f>
        <v>0</v>
      </c>
      <c r="H13" s="182">
        <f>+SUMIF($E$7,$E$13,H7)</f>
        <v>0</v>
      </c>
      <c r="I13" s="182">
        <f>+SUMIF($E$7,$E$13,I7)</f>
        <v>0</v>
      </c>
      <c r="L13" s="183"/>
      <c r="M13" s="183"/>
      <c r="N13" s="183"/>
      <c r="O13" s="183"/>
      <c r="P13" s="183"/>
      <c r="Q13" s="150"/>
    </row>
    <row r="14" spans="1:17" s="23" customFormat="1" ht="19.5" customHeight="1">
      <c r="A14" s="40"/>
      <c r="B14" s="18" t="s">
        <v>105</v>
      </c>
      <c r="C14" s="15"/>
      <c r="D14" s="15"/>
      <c r="E14" s="41"/>
      <c r="F14" s="11"/>
      <c r="G14" s="11"/>
      <c r="H14" s="11"/>
      <c r="I14" s="11"/>
      <c r="J14" s="141"/>
      <c r="K14" s="141"/>
      <c r="L14" s="145"/>
      <c r="M14" s="145"/>
      <c r="N14" s="145"/>
      <c r="O14" s="145"/>
      <c r="P14" s="145"/>
      <c r="Q14" s="150"/>
    </row>
    <row r="15" spans="1:16" ht="12.75">
      <c r="A15" s="35">
        <f>+A7+1</f>
        <v>2</v>
      </c>
      <c r="B15" s="5" t="s">
        <v>137</v>
      </c>
      <c r="C15" s="6" t="s">
        <v>138</v>
      </c>
      <c r="D15" s="15"/>
      <c r="E15" s="47" t="s">
        <v>129</v>
      </c>
      <c r="F15" s="33">
        <v>-50</v>
      </c>
      <c r="G15" s="7"/>
      <c r="H15" s="7"/>
      <c r="I15" s="7"/>
      <c r="L15" s="152"/>
      <c r="M15" s="153"/>
      <c r="N15" s="153"/>
      <c r="O15" s="153"/>
      <c r="P15" s="153"/>
    </row>
    <row r="16" spans="1:16" ht="12.75">
      <c r="A16" s="35">
        <f>+A15+1</f>
        <v>3</v>
      </c>
      <c r="B16" s="5" t="s">
        <v>135</v>
      </c>
      <c r="C16" s="6" t="s">
        <v>139</v>
      </c>
      <c r="D16" s="15"/>
      <c r="E16" s="47" t="s">
        <v>129</v>
      </c>
      <c r="F16" s="33">
        <v>-30</v>
      </c>
      <c r="G16" s="33">
        <v>-30</v>
      </c>
      <c r="H16" s="33">
        <v>-30</v>
      </c>
      <c r="I16" s="25">
        <v>-20</v>
      </c>
      <c r="L16" s="152"/>
      <c r="M16" s="153"/>
      <c r="N16" s="153"/>
      <c r="O16" s="153"/>
      <c r="P16" s="153"/>
    </row>
    <row r="17" spans="1:16" ht="12.75">
      <c r="A17" s="35">
        <f>+A16+1</f>
        <v>4</v>
      </c>
      <c r="B17" s="5" t="s">
        <v>135</v>
      </c>
      <c r="C17" s="6" t="s">
        <v>140</v>
      </c>
      <c r="D17" s="15"/>
      <c r="E17" s="47" t="s">
        <v>129</v>
      </c>
      <c r="F17" s="7">
        <v>-1</v>
      </c>
      <c r="G17" s="7">
        <v>-1</v>
      </c>
      <c r="H17" s="7">
        <v>-1</v>
      </c>
      <c r="I17" s="7"/>
      <c r="L17" s="152"/>
      <c r="M17" s="153"/>
      <c r="N17" s="153"/>
      <c r="O17" s="153"/>
      <c r="P17" s="153"/>
    </row>
    <row r="18" spans="1:16" ht="12.75">
      <c r="A18" s="35">
        <f>+A17+1</f>
        <v>5</v>
      </c>
      <c r="B18" s="5" t="s">
        <v>135</v>
      </c>
      <c r="C18" s="6" t="s">
        <v>141</v>
      </c>
      <c r="D18" s="15"/>
      <c r="E18" s="47" t="s">
        <v>133</v>
      </c>
      <c r="F18" s="7">
        <v>-5</v>
      </c>
      <c r="G18" s="7"/>
      <c r="H18" s="7"/>
      <c r="I18" s="7"/>
      <c r="L18" s="152"/>
      <c r="M18" s="153"/>
      <c r="N18" s="153"/>
      <c r="O18" s="153"/>
      <c r="P18" s="153"/>
    </row>
    <row r="19" spans="1:16" ht="12.75">
      <c r="A19" s="35">
        <f>+A18+1</f>
        <v>6</v>
      </c>
      <c r="B19" s="5" t="s">
        <v>135</v>
      </c>
      <c r="C19" s="6" t="s">
        <v>142</v>
      </c>
      <c r="D19" s="15"/>
      <c r="E19" s="47" t="s">
        <v>133</v>
      </c>
      <c r="F19" s="7">
        <v>-5</v>
      </c>
      <c r="G19" s="7">
        <v>-10</v>
      </c>
      <c r="H19" s="7"/>
      <c r="I19" s="7"/>
      <c r="L19" s="152"/>
      <c r="M19" s="153"/>
      <c r="N19" s="153"/>
      <c r="O19" s="153"/>
      <c r="P19" s="153"/>
    </row>
    <row r="20" spans="1:16" ht="12.75">
      <c r="A20" s="35">
        <f>+A19+1</f>
        <v>7</v>
      </c>
      <c r="B20" s="5" t="s">
        <v>135</v>
      </c>
      <c r="C20" s="6" t="s">
        <v>143</v>
      </c>
      <c r="D20" s="15"/>
      <c r="E20" s="47" t="s">
        <v>133</v>
      </c>
      <c r="F20" s="7">
        <v>-5</v>
      </c>
      <c r="G20" s="7">
        <v>-5</v>
      </c>
      <c r="H20" s="7">
        <v>-5</v>
      </c>
      <c r="I20" s="7"/>
      <c r="L20" s="152"/>
      <c r="M20" s="153"/>
      <c r="N20" s="153"/>
      <c r="O20" s="153"/>
      <c r="P20" s="153"/>
    </row>
    <row r="21" spans="1:17" s="23" customFormat="1" ht="12.75">
      <c r="A21" s="40"/>
      <c r="B21" s="8"/>
      <c r="C21" s="9"/>
      <c r="D21" s="15"/>
      <c r="E21" s="51"/>
      <c r="F21" s="10"/>
      <c r="G21" s="10"/>
      <c r="H21" s="10"/>
      <c r="I21" s="10"/>
      <c r="J21" s="141"/>
      <c r="K21" s="141"/>
      <c r="L21" s="154"/>
      <c r="M21" s="154"/>
      <c r="N21" s="154"/>
      <c r="O21" s="154"/>
      <c r="P21" s="154"/>
      <c r="Q21" s="140"/>
    </row>
    <row r="22" spans="1:17" s="23" customFormat="1" ht="13.5" thickBot="1">
      <c r="A22" s="40"/>
      <c r="B22" s="287" t="s">
        <v>107</v>
      </c>
      <c r="C22" s="287"/>
      <c r="D22" s="12"/>
      <c r="E22" s="51"/>
      <c r="F22" s="13">
        <f>SUM(F15:F20)</f>
        <v>-96</v>
      </c>
      <c r="G22" s="13">
        <f>SUM(G15:G20)</f>
        <v>-46</v>
      </c>
      <c r="H22" s="13">
        <f>SUM(H15:H20)</f>
        <v>-36</v>
      </c>
      <c r="I22" s="13">
        <f>SUM(I15:I20)</f>
        <v>-20</v>
      </c>
      <c r="J22" s="141"/>
      <c r="K22" s="141"/>
      <c r="L22" s="151">
        <f>+SUM(L15:L20)</f>
        <v>0</v>
      </c>
      <c r="M22" s="151">
        <f>+SUM(M15:M20)</f>
        <v>0</v>
      </c>
      <c r="N22" s="151">
        <f>+SUM(N15:N20)</f>
        <v>0</v>
      </c>
      <c r="O22" s="151">
        <f>+SUM(O15:O20)</f>
        <v>0</v>
      </c>
      <c r="P22" s="151">
        <f>+SUM(P15:P20)</f>
        <v>0</v>
      </c>
      <c r="Q22" s="140"/>
    </row>
    <row r="23" spans="1:17" s="23" customFormat="1" ht="12.75" hidden="1">
      <c r="A23" s="40"/>
      <c r="B23" s="12"/>
      <c r="C23" s="12"/>
      <c r="D23" s="12"/>
      <c r="E23" s="51"/>
      <c r="F23" s="38"/>
      <c r="G23" s="38"/>
      <c r="H23" s="38"/>
      <c r="I23" s="38"/>
      <c r="J23" s="141"/>
      <c r="K23" s="141"/>
      <c r="L23" s="183"/>
      <c r="M23" s="183"/>
      <c r="N23" s="183"/>
      <c r="O23" s="183"/>
      <c r="P23" s="183"/>
      <c r="Q23" s="140"/>
    </row>
    <row r="24" spans="1:17" s="23" customFormat="1" ht="12.75" hidden="1">
      <c r="A24" s="40"/>
      <c r="B24" s="12"/>
      <c r="C24" s="181" t="s">
        <v>322</v>
      </c>
      <c r="D24" s="12"/>
      <c r="E24" s="27" t="s">
        <v>132</v>
      </c>
      <c r="F24" s="182">
        <f>+SUMIF($E$15:$E$20,$E$24,F15:F20)</f>
        <v>0</v>
      </c>
      <c r="G24" s="182">
        <f>+SUMIF($E$15:$E$20,$E$24,G15:G20)</f>
        <v>0</v>
      </c>
      <c r="H24" s="182">
        <f>+SUMIF($E$15:$E$20,$E$24,H15:H20)</f>
        <v>0</v>
      </c>
      <c r="I24" s="182">
        <f>+SUMIF($E$15:$E$20,$E$24,I15:I20)</f>
        <v>0</v>
      </c>
      <c r="J24" s="141"/>
      <c r="K24" s="141"/>
      <c r="L24" s="183"/>
      <c r="M24" s="183"/>
      <c r="N24" s="183"/>
      <c r="O24" s="183"/>
      <c r="P24" s="183"/>
      <c r="Q24" s="140"/>
    </row>
    <row r="25" spans="1:17" s="23" customFormat="1" ht="12.75" hidden="1">
      <c r="A25" s="40"/>
      <c r="B25" s="12"/>
      <c r="C25" s="181" t="s">
        <v>323</v>
      </c>
      <c r="D25" s="12"/>
      <c r="E25" s="27" t="s">
        <v>133</v>
      </c>
      <c r="F25" s="182">
        <f>+SUMIF($E$15:$E$20,$E$25,F15:F20)</f>
        <v>-15</v>
      </c>
      <c r="G25" s="182">
        <f>+SUMIF($E$15:$E$20,$E$25,G15:G20)</f>
        <v>-15</v>
      </c>
      <c r="H25" s="182">
        <f>+SUMIF($E$15:$E$20,$E$25,H15:H20)</f>
        <v>-5</v>
      </c>
      <c r="I25" s="182">
        <f>+SUMIF($E$15:$E$20,$E$25,I15:I20)</f>
        <v>0</v>
      </c>
      <c r="J25" s="141"/>
      <c r="K25" s="141"/>
      <c r="L25" s="183"/>
      <c r="M25" s="183"/>
      <c r="N25" s="183"/>
      <c r="O25" s="183"/>
      <c r="P25" s="183"/>
      <c r="Q25" s="140"/>
    </row>
    <row r="26" spans="1:17" s="23" customFormat="1" ht="12.75" hidden="1">
      <c r="A26" s="40"/>
      <c r="B26" s="12"/>
      <c r="C26" s="181" t="s">
        <v>324</v>
      </c>
      <c r="D26" s="12"/>
      <c r="E26" s="27" t="s">
        <v>129</v>
      </c>
      <c r="F26" s="182">
        <f>+SUMIF($E$15:$E$20,$E$26,F15:F20)</f>
        <v>-81</v>
      </c>
      <c r="G26" s="182">
        <f>+SUMIF($E$15:$E$20,$E$26,G15:G20)</f>
        <v>-31</v>
      </c>
      <c r="H26" s="182">
        <f>+SUMIF($E$15:$E$20,$E$26,H15:H20)</f>
        <v>-31</v>
      </c>
      <c r="I26" s="182">
        <f>+SUMIF($E$15:$E$20,$E$26,I15:I20)</f>
        <v>-20</v>
      </c>
      <c r="J26" s="141"/>
      <c r="K26" s="141"/>
      <c r="L26" s="183"/>
      <c r="M26" s="183"/>
      <c r="N26" s="183"/>
      <c r="O26" s="183"/>
      <c r="P26" s="183"/>
      <c r="Q26" s="140"/>
    </row>
    <row r="27" spans="1:17" s="23" customFormat="1" ht="12.75">
      <c r="A27" s="40"/>
      <c r="B27" s="18" t="s">
        <v>110</v>
      </c>
      <c r="C27" s="19"/>
      <c r="D27" s="15"/>
      <c r="E27" s="51"/>
      <c r="F27" s="16"/>
      <c r="G27" s="16"/>
      <c r="H27" s="16"/>
      <c r="I27" s="16"/>
      <c r="J27" s="133"/>
      <c r="K27" s="133"/>
      <c r="Q27" s="140"/>
    </row>
    <row r="28" spans="1:16" ht="12.75">
      <c r="A28" s="40">
        <f>+A20+1</f>
        <v>8</v>
      </c>
      <c r="B28" s="5" t="s">
        <v>135</v>
      </c>
      <c r="C28" s="6" t="s">
        <v>144</v>
      </c>
      <c r="D28" s="15"/>
      <c r="F28" s="7">
        <v>10</v>
      </c>
      <c r="G28" s="7">
        <v>10</v>
      </c>
      <c r="H28" s="7">
        <v>10</v>
      </c>
      <c r="I28" s="7"/>
      <c r="L28" s="152"/>
      <c r="M28" s="153"/>
      <c r="N28" s="153"/>
      <c r="O28" s="153"/>
      <c r="P28" s="153"/>
    </row>
    <row r="29" spans="6:9" ht="12.75">
      <c r="F29" s="32"/>
      <c r="G29" s="32"/>
      <c r="H29" s="32"/>
      <c r="I29" s="32"/>
    </row>
    <row r="30" spans="2:16" ht="13.5" thickBot="1">
      <c r="B30" s="291" t="s">
        <v>113</v>
      </c>
      <c r="C30" s="291"/>
      <c r="D30" s="49"/>
      <c r="F30" s="132">
        <f>SUM(F28:F28)</f>
        <v>10</v>
      </c>
      <c r="G30" s="132">
        <f>SUM(G28:G28)</f>
        <v>10</v>
      </c>
      <c r="H30" s="132">
        <f>SUM(H28:H28)</f>
        <v>10</v>
      </c>
      <c r="I30" s="132">
        <f>SUM(I28:I28)</f>
        <v>0</v>
      </c>
      <c r="L30" s="151">
        <f>+L28</f>
        <v>0</v>
      </c>
      <c r="M30" s="151">
        <f>+M28</f>
        <v>0</v>
      </c>
      <c r="N30" s="151">
        <f>+N28</f>
        <v>0</v>
      </c>
      <c r="O30" s="151">
        <f>+O28</f>
        <v>0</v>
      </c>
      <c r="P30" s="151">
        <f>+P28</f>
        <v>0</v>
      </c>
    </row>
    <row r="31" spans="6:17" ht="12.75">
      <c r="F31" s="32"/>
      <c r="G31" s="32"/>
      <c r="H31" s="32"/>
      <c r="I31" s="32"/>
      <c r="J31" s="38"/>
      <c r="K31" s="38"/>
      <c r="Q31" s="38"/>
    </row>
    <row r="32" spans="1:17" s="23" customFormat="1" ht="13.5" customHeight="1" thickBot="1">
      <c r="A32" s="40"/>
      <c r="B32" s="287" t="s">
        <v>145</v>
      </c>
      <c r="C32" s="287"/>
      <c r="D32" s="12"/>
      <c r="E32" s="51"/>
      <c r="F32" s="13">
        <f>F9+F22+F30</f>
        <v>-86</v>
      </c>
      <c r="G32" s="13">
        <f>G9+G22+G30</f>
        <v>-36</v>
      </c>
      <c r="H32" s="13">
        <f>H9+H22+H30</f>
        <v>-26</v>
      </c>
      <c r="I32" s="13">
        <f>I9+I22+I30</f>
        <v>-48.9</v>
      </c>
      <c r="J32" s="133"/>
      <c r="K32" s="133"/>
      <c r="L32" s="151">
        <f>+L30+L22+L9</f>
        <v>1</v>
      </c>
      <c r="M32" s="151">
        <f>+M30+M22+M9</f>
        <v>0</v>
      </c>
      <c r="N32" s="151">
        <f>+N30+N22+N9</f>
        <v>0</v>
      </c>
      <c r="O32" s="151">
        <f>+O30+O22+O9</f>
        <v>1</v>
      </c>
      <c r="P32" s="151">
        <f>+P30+P22+P9</f>
        <v>0</v>
      </c>
      <c r="Q32" s="140"/>
    </row>
    <row r="33" spans="6:16" ht="12.75">
      <c r="F33" s="32"/>
      <c r="G33" s="32"/>
      <c r="H33" s="32"/>
      <c r="I33" s="32"/>
      <c r="L33" s="156"/>
      <c r="M33" s="156"/>
      <c r="N33" s="156"/>
      <c r="O33" s="156"/>
      <c r="P33" s="156"/>
    </row>
    <row r="34" spans="2:9" ht="12.75">
      <c r="B34" s="2" t="s">
        <v>127</v>
      </c>
      <c r="E34" s="39"/>
      <c r="F34" s="4">
        <f>+F32+F4</f>
        <v>2085</v>
      </c>
      <c r="G34" s="4">
        <f>+G32+G4</f>
        <v>2049</v>
      </c>
      <c r="H34" s="4">
        <f>+H32+H4</f>
        <v>2023</v>
      </c>
      <c r="I34" s="4">
        <f>+I32+I4</f>
        <v>1974.1</v>
      </c>
    </row>
    <row r="35" ht="4.5" customHeight="1" hidden="1"/>
    <row r="36" spans="2:9" ht="12.75" hidden="1">
      <c r="B36" s="2" t="s">
        <v>115</v>
      </c>
      <c r="E36" s="42"/>
      <c r="F36" s="4">
        <v>821.26</v>
      </c>
      <c r="G36" s="4">
        <v>785.26</v>
      </c>
      <c r="H36" s="4">
        <v>759.26</v>
      </c>
      <c r="I36" s="4">
        <v>744.035</v>
      </c>
    </row>
    <row r="37" spans="5:9" ht="4.5" customHeight="1" hidden="1">
      <c r="E37" s="44"/>
      <c r="F37" s="45"/>
      <c r="G37" s="45"/>
      <c r="H37" s="45"/>
      <c r="I37" s="45"/>
    </row>
    <row r="38" spans="2:9" ht="12.75" hidden="1">
      <c r="B38" s="2" t="s">
        <v>128</v>
      </c>
      <c r="E38" s="42"/>
      <c r="F38" s="4">
        <f>F34-F36</f>
        <v>1263.74</v>
      </c>
      <c r="G38" s="4">
        <f>G34-G36</f>
        <v>1263.74</v>
      </c>
      <c r="H38" s="4">
        <f>H34-H36</f>
        <v>1263.74</v>
      </c>
      <c r="I38" s="4">
        <f>I34-I36</f>
        <v>1230.065</v>
      </c>
    </row>
    <row r="39" spans="5:9" ht="12.75">
      <c r="E39" s="44"/>
      <c r="F39" s="45"/>
      <c r="G39" s="45"/>
      <c r="H39" s="45"/>
      <c r="I39" s="45"/>
    </row>
    <row r="40" spans="2:9" ht="12.75">
      <c r="B40" s="46"/>
      <c r="C40" s="2" t="s">
        <v>363</v>
      </c>
      <c r="D40" s="20"/>
      <c r="E40" s="44"/>
      <c r="F40" s="45"/>
      <c r="G40" s="45"/>
      <c r="H40" s="45"/>
      <c r="I40" s="45"/>
    </row>
  </sheetData>
  <sheetProtection/>
  <mergeCells count="6">
    <mergeCell ref="L2:P2"/>
    <mergeCell ref="B1:I1"/>
    <mergeCell ref="B32:C32"/>
    <mergeCell ref="B30:C30"/>
    <mergeCell ref="B22:C22"/>
    <mergeCell ref="B9:C9"/>
  </mergeCells>
  <conditionalFormatting sqref="Q31 L30:P30 J31:K31 L32:P32 L28:P28 L6:P26 F32:I32 E14 F4:I4 F6:I8 F11:I28">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5"/>
    <pageSetUpPr fitToPage="1"/>
  </sheetPr>
  <dimension ref="A1:N4"/>
  <sheetViews>
    <sheetView tabSelected="1" workbookViewId="0" topLeftCell="A2">
      <selection activeCell="A2" sqref="A2:O5"/>
    </sheetView>
  </sheetViews>
  <sheetFormatPr defaultColWidth="9.140625" defaultRowHeight="12.75"/>
  <cols>
    <col min="1" max="16384" width="9.140625" style="133" customWidth="1"/>
  </cols>
  <sheetData>
    <row r="1" spans="1:14" ht="12.75">
      <c r="A1" s="294" t="s">
        <v>336</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O64"/>
  <sheetViews>
    <sheetView tabSelected="1" zoomScale="75" zoomScaleNormal="75" workbookViewId="0" topLeftCell="A10">
      <selection activeCell="A2" sqref="A2:O5"/>
    </sheetView>
  </sheetViews>
  <sheetFormatPr defaultColWidth="9.140625" defaultRowHeight="12.75"/>
  <cols>
    <col min="1" max="1" width="4.140625" style="30" bestFit="1" customWidth="1"/>
    <col min="2" max="2" width="14.421875" style="1" customWidth="1"/>
    <col min="3" max="3" width="64.57421875" style="1" customWidth="1"/>
    <col min="4" max="4" width="2.8515625" style="23" customWidth="1"/>
    <col min="5" max="5" width="9.28125" style="47" customWidth="1"/>
    <col min="6" max="6" width="10.28125" style="1" bestFit="1" customWidth="1"/>
    <col min="7" max="7" width="10.421875" style="1" bestFit="1" customWidth="1"/>
    <col min="8" max="9" width="10.00390625" style="1" bestFit="1" customWidth="1"/>
    <col min="10" max="10" width="1.1484375" style="1" customWidth="1"/>
    <col min="11" max="11" width="5.28125" style="1" customWidth="1"/>
    <col min="12" max="15" width="4.57421875" style="1" customWidth="1"/>
    <col min="16" max="16384" width="9.140625" style="1" customWidth="1"/>
  </cols>
  <sheetData>
    <row r="1" spans="2:10" ht="34.5" customHeight="1">
      <c r="B1" s="297" t="s">
        <v>169</v>
      </c>
      <c r="C1" s="297"/>
      <c r="D1" s="297"/>
      <c r="E1" s="297"/>
      <c r="F1" s="297"/>
      <c r="G1" s="297"/>
      <c r="H1" s="297"/>
      <c r="I1" s="297"/>
      <c r="J1" s="297"/>
    </row>
    <row r="2" spans="1:15" ht="14.25" customHeight="1">
      <c r="A2" s="281"/>
      <c r="C2" s="2" t="s">
        <v>94</v>
      </c>
      <c r="D2" s="20"/>
      <c r="E2" s="27"/>
      <c r="F2" s="36" t="s">
        <v>117</v>
      </c>
      <c r="G2" s="36" t="s">
        <v>118</v>
      </c>
      <c r="H2" s="36" t="s">
        <v>123</v>
      </c>
      <c r="I2" s="36" t="s">
        <v>119</v>
      </c>
      <c r="K2" s="285" t="s">
        <v>311</v>
      </c>
      <c r="L2" s="285"/>
      <c r="M2" s="285"/>
      <c r="N2" s="285"/>
      <c r="O2" s="285"/>
    </row>
    <row r="3" spans="3:15" ht="49.5" customHeight="1">
      <c r="C3" s="2"/>
      <c r="D3" s="20"/>
      <c r="E3" s="27" t="s">
        <v>121</v>
      </c>
      <c r="F3" s="36" t="s">
        <v>95</v>
      </c>
      <c r="G3" s="36" t="s">
        <v>95</v>
      </c>
      <c r="H3" s="36" t="s">
        <v>95</v>
      </c>
      <c r="I3" s="36" t="s">
        <v>95</v>
      </c>
      <c r="J3" s="50"/>
      <c r="K3" s="143" t="s">
        <v>96</v>
      </c>
      <c r="L3" s="143" t="s">
        <v>117</v>
      </c>
      <c r="M3" s="143" t="s">
        <v>118</v>
      </c>
      <c r="N3" s="143" t="s">
        <v>123</v>
      </c>
      <c r="O3" s="143" t="s">
        <v>119</v>
      </c>
    </row>
    <row r="4" spans="2:15" ht="12.75">
      <c r="B4" s="2" t="s">
        <v>170</v>
      </c>
      <c r="E4" s="39"/>
      <c r="F4" s="4">
        <v>1723</v>
      </c>
      <c r="G4" s="4">
        <f>+F58</f>
        <v>1647</v>
      </c>
      <c r="H4" s="4">
        <f>+G58</f>
        <v>1455</v>
      </c>
      <c r="I4" s="4">
        <f>+H58</f>
        <v>1293</v>
      </c>
      <c r="K4" s="155">
        <f>+SUM(L4:O4)</f>
        <v>0</v>
      </c>
      <c r="L4" s="155"/>
      <c r="M4" s="155"/>
      <c r="N4" s="155"/>
      <c r="O4" s="155"/>
    </row>
    <row r="5" spans="6:15" ht="11.25" customHeight="1">
      <c r="F5" s="32"/>
      <c r="G5" s="32"/>
      <c r="H5" s="32"/>
      <c r="I5" s="32"/>
      <c r="K5" s="155"/>
      <c r="L5" s="155"/>
      <c r="M5" s="155"/>
      <c r="N5" s="155"/>
      <c r="O5" s="155"/>
    </row>
    <row r="6" spans="2:15" ht="12.75">
      <c r="B6" s="291" t="s">
        <v>97</v>
      </c>
      <c r="C6" s="291"/>
      <c r="D6" s="49"/>
      <c r="F6" s="32"/>
      <c r="G6" s="32"/>
      <c r="H6" s="32"/>
      <c r="I6" s="32"/>
      <c r="K6" s="145"/>
      <c r="L6" s="145"/>
      <c r="M6" s="145"/>
      <c r="N6" s="145"/>
      <c r="O6" s="145"/>
    </row>
    <row r="7" spans="1:15" ht="25.5">
      <c r="A7" s="30">
        <v>1</v>
      </c>
      <c r="B7" s="5" t="s">
        <v>171</v>
      </c>
      <c r="C7" s="6" t="s">
        <v>375</v>
      </c>
      <c r="D7" s="21"/>
      <c r="E7" s="115"/>
      <c r="F7" s="24">
        <v>-10</v>
      </c>
      <c r="G7" s="7"/>
      <c r="H7" s="7"/>
      <c r="I7" s="7"/>
      <c r="K7" s="152"/>
      <c r="L7" s="153"/>
      <c r="M7" s="153"/>
      <c r="N7" s="153"/>
      <c r="O7" s="153"/>
    </row>
    <row r="8" spans="1:15" ht="12.75">
      <c r="A8" s="30">
        <f>+A7+1</f>
        <v>2</v>
      </c>
      <c r="B8" s="5" t="s">
        <v>172</v>
      </c>
      <c r="C8" s="6" t="s">
        <v>173</v>
      </c>
      <c r="D8" s="21"/>
      <c r="E8" s="115" t="s">
        <v>132</v>
      </c>
      <c r="F8" s="52"/>
      <c r="G8" s="25">
        <v>-15</v>
      </c>
      <c r="H8" s="7"/>
      <c r="I8" s="33"/>
      <c r="K8" s="152">
        <f>+SUM(L8:O8)</f>
        <v>0</v>
      </c>
      <c r="L8" s="153"/>
      <c r="M8" s="153"/>
      <c r="N8" s="153"/>
      <c r="O8" s="153"/>
    </row>
    <row r="9" spans="1:15" ht="25.5">
      <c r="A9" s="30">
        <f>+A8+1</f>
        <v>3</v>
      </c>
      <c r="B9" s="5" t="s">
        <v>174</v>
      </c>
      <c r="C9" s="6" t="s">
        <v>175</v>
      </c>
      <c r="D9" s="21"/>
      <c r="E9" s="115" t="s">
        <v>132</v>
      </c>
      <c r="F9" s="52"/>
      <c r="G9" s="25">
        <v>-25</v>
      </c>
      <c r="H9" s="7"/>
      <c r="I9" s="33"/>
      <c r="K9" s="152">
        <f>+SUM(L9:O9)</f>
        <v>0</v>
      </c>
      <c r="L9" s="153"/>
      <c r="M9" s="153"/>
      <c r="N9" s="153"/>
      <c r="O9" s="153"/>
    </row>
    <row r="10" spans="1:15" ht="25.5">
      <c r="A10" s="30">
        <f>+A9+1</f>
        <v>4</v>
      </c>
      <c r="B10" s="5" t="s">
        <v>174</v>
      </c>
      <c r="C10" s="6" t="s">
        <v>176</v>
      </c>
      <c r="D10" s="21"/>
      <c r="E10" s="115" t="s">
        <v>132</v>
      </c>
      <c r="F10" s="52"/>
      <c r="G10" s="25">
        <v>-10</v>
      </c>
      <c r="H10" s="7"/>
      <c r="I10" s="33"/>
      <c r="K10" s="152">
        <f>+SUM(L10:O10)</f>
        <v>0</v>
      </c>
      <c r="L10" s="153"/>
      <c r="M10" s="153"/>
      <c r="N10" s="153"/>
      <c r="O10" s="153"/>
    </row>
    <row r="11" spans="1:6" s="23" customFormat="1" ht="12.75">
      <c r="A11" s="31"/>
      <c r="E11" s="51"/>
      <c r="F11" s="53"/>
    </row>
    <row r="12" spans="1:15" s="23" customFormat="1" ht="13.5" thickBot="1">
      <c r="A12" s="31"/>
      <c r="B12" s="287" t="s">
        <v>102</v>
      </c>
      <c r="C12" s="287"/>
      <c r="D12" s="12"/>
      <c r="E12" s="41"/>
      <c r="F12" s="13">
        <f>+SUM(F7:F10)</f>
        <v>-10</v>
      </c>
      <c r="G12" s="13">
        <f>+SUM(G8:G10)</f>
        <v>-50</v>
      </c>
      <c r="H12" s="13">
        <f>+SUM(H8:H10)</f>
        <v>0</v>
      </c>
      <c r="I12" s="13">
        <f>+SUM(I8:I10)</f>
        <v>0</v>
      </c>
      <c r="K12" s="151">
        <f>SUM(K8:K11)</f>
        <v>0</v>
      </c>
      <c r="L12" s="151">
        <f>SUM(L8:L11)</f>
        <v>0</v>
      </c>
      <c r="M12" s="151">
        <f>SUM(M8:M11)</f>
        <v>0</v>
      </c>
      <c r="N12" s="151">
        <f>SUM(N8:N11)</f>
        <v>0</v>
      </c>
      <c r="O12" s="151">
        <f>SUM(O8:O11)</f>
        <v>0</v>
      </c>
    </row>
    <row r="13" spans="1:15" s="23" customFormat="1" ht="12.75" hidden="1">
      <c r="A13" s="31"/>
      <c r="B13" s="12"/>
      <c r="C13" s="12"/>
      <c r="D13" s="12"/>
      <c r="E13" s="41"/>
      <c r="F13" s="38"/>
      <c r="G13" s="38"/>
      <c r="H13" s="38"/>
      <c r="I13" s="38"/>
      <c r="K13" s="183"/>
      <c r="L13" s="183"/>
      <c r="M13" s="183"/>
      <c r="N13" s="183"/>
      <c r="O13" s="183"/>
    </row>
    <row r="14" spans="1:15" s="23" customFormat="1" ht="12.75" hidden="1">
      <c r="A14" s="31"/>
      <c r="B14" s="12"/>
      <c r="C14" s="181" t="s">
        <v>316</v>
      </c>
      <c r="D14" s="12"/>
      <c r="E14" s="27" t="s">
        <v>132</v>
      </c>
      <c r="F14" s="182">
        <f>+SUMIF($E$8:$E$10,$E$14,F8:F10)</f>
        <v>0</v>
      </c>
      <c r="G14" s="182">
        <f>+SUMIF($E$8:$E$10,$E$14,G8:G10)</f>
        <v>-50</v>
      </c>
      <c r="H14" s="182">
        <f>+SUMIF($E$8:$E$10,$E$14,H8:H10)</f>
        <v>0</v>
      </c>
      <c r="I14" s="182">
        <f>+SUMIF($E$8:$E$10,$E$14,I8:I10)</f>
        <v>0</v>
      </c>
      <c r="K14" s="183"/>
      <c r="L14" s="183"/>
      <c r="M14" s="183"/>
      <c r="N14" s="183"/>
      <c r="O14" s="183"/>
    </row>
    <row r="15" spans="1:15" s="23" customFormat="1" ht="12.75" hidden="1">
      <c r="A15" s="31"/>
      <c r="B15" s="12"/>
      <c r="C15" s="181" t="s">
        <v>317</v>
      </c>
      <c r="D15" s="12"/>
      <c r="E15" s="27" t="s">
        <v>133</v>
      </c>
      <c r="F15" s="182">
        <f>+SUMIF($E$8:$E$10,$E$15,F8:F10)</f>
        <v>0</v>
      </c>
      <c r="G15" s="182">
        <f>+SUMIF($E$8:$E$10,$E$15,G8:G10)</f>
        <v>0</v>
      </c>
      <c r="H15" s="182">
        <f>+SUMIF($E$8:$E$10,$E$15,H8:H10)</f>
        <v>0</v>
      </c>
      <c r="I15" s="182">
        <f>+SUMIF($E$8:$E$10,$E$15,I8:I10)</f>
        <v>0</v>
      </c>
      <c r="K15" s="183"/>
      <c r="L15" s="183"/>
      <c r="M15" s="183"/>
      <c r="N15" s="183"/>
      <c r="O15" s="183"/>
    </row>
    <row r="16" spans="1:15" s="23" customFormat="1" ht="12.75" hidden="1">
      <c r="A16" s="31"/>
      <c r="B16" s="12"/>
      <c r="C16" s="181" t="s">
        <v>318</v>
      </c>
      <c r="D16" s="12"/>
      <c r="E16" s="27" t="s">
        <v>129</v>
      </c>
      <c r="F16" s="182">
        <f>+SUMIF($E$8:$E$10,$E$16,F8:F10)</f>
        <v>0</v>
      </c>
      <c r="G16" s="182">
        <f>+SUMIF($E$8:$E$10,$E$16,G8:G10)</f>
        <v>0</v>
      </c>
      <c r="H16" s="182">
        <f>+SUMIF($E$8:$E$10,$E$16,H8:H10)</f>
        <v>0</v>
      </c>
      <c r="I16" s="182">
        <f>+SUMIF($E$8:$E$10,$E$16,I8:I10)</f>
        <v>0</v>
      </c>
      <c r="K16" s="183"/>
      <c r="L16" s="183"/>
      <c r="M16" s="183"/>
      <c r="N16" s="183"/>
      <c r="O16" s="183"/>
    </row>
    <row r="17" spans="1:15" s="23" customFormat="1" ht="12.75">
      <c r="A17" s="31"/>
      <c r="B17" s="287" t="s">
        <v>103</v>
      </c>
      <c r="C17" s="287"/>
      <c r="D17" s="12"/>
      <c r="E17" s="41"/>
      <c r="F17" s="16"/>
      <c r="G17" s="16"/>
      <c r="H17" s="16"/>
      <c r="I17" s="16"/>
      <c r="K17" s="145"/>
      <c r="L17" s="145"/>
      <c r="M17" s="145"/>
      <c r="N17" s="145"/>
      <c r="O17" s="145"/>
    </row>
    <row r="18" spans="1:15" ht="25.5">
      <c r="A18" s="30">
        <f>+A10+1</f>
        <v>5</v>
      </c>
      <c r="B18" s="5" t="s">
        <v>171</v>
      </c>
      <c r="C18" s="6" t="s">
        <v>386</v>
      </c>
      <c r="D18" s="21"/>
      <c r="E18" s="115" t="s">
        <v>129</v>
      </c>
      <c r="F18" s="7">
        <v>-12</v>
      </c>
      <c r="G18" s="7"/>
      <c r="H18" s="7"/>
      <c r="I18" s="7"/>
      <c r="K18" s="152">
        <f>+SUM(L18:O18)</f>
        <v>0</v>
      </c>
      <c r="L18" s="153"/>
      <c r="M18" s="153"/>
      <c r="N18" s="153"/>
      <c r="O18" s="153"/>
    </row>
    <row r="19" spans="1:15" ht="12.75">
      <c r="A19" s="30">
        <f>+A18+1</f>
        <v>6</v>
      </c>
      <c r="B19" s="5" t="s">
        <v>171</v>
      </c>
      <c r="C19" s="6" t="s">
        <v>177</v>
      </c>
      <c r="D19" s="21"/>
      <c r="E19" s="115" t="s">
        <v>133</v>
      </c>
      <c r="F19" s="7">
        <v>-54</v>
      </c>
      <c r="G19" s="7">
        <v>-54</v>
      </c>
      <c r="H19" s="7">
        <v>-54</v>
      </c>
      <c r="I19" s="7"/>
      <c r="K19" s="152">
        <f>+SUM(L19:O19)</f>
        <v>3.9000000000000004</v>
      </c>
      <c r="L19" s="153">
        <v>1.3</v>
      </c>
      <c r="M19" s="153">
        <v>1.3</v>
      </c>
      <c r="N19" s="153">
        <v>1.3</v>
      </c>
      <c r="O19" s="153"/>
    </row>
    <row r="20" spans="1:15" ht="25.5">
      <c r="A20" s="30">
        <f>+A19+1</f>
        <v>7</v>
      </c>
      <c r="B20" s="5" t="s">
        <v>179</v>
      </c>
      <c r="C20" s="6" t="s">
        <v>387</v>
      </c>
      <c r="D20" s="21"/>
      <c r="E20" s="115" t="s">
        <v>132</v>
      </c>
      <c r="F20" s="52">
        <v>-32</v>
      </c>
      <c r="G20" s="7"/>
      <c r="H20" s="7"/>
      <c r="I20" s="7">
        <v>0</v>
      </c>
      <c r="K20" s="152">
        <f>+SUM(L20:O20)</f>
        <v>0.9</v>
      </c>
      <c r="L20" s="153">
        <v>0.9</v>
      </c>
      <c r="M20" s="153"/>
      <c r="N20" s="153"/>
      <c r="O20" s="153"/>
    </row>
    <row r="21" spans="2:15" ht="12.75">
      <c r="B21" s="14"/>
      <c r="C21" s="15"/>
      <c r="D21" s="15"/>
      <c r="E21" s="41"/>
      <c r="F21" s="66"/>
      <c r="G21" s="11"/>
      <c r="H21" s="11"/>
      <c r="I21" s="11"/>
      <c r="K21" s="155"/>
      <c r="L21" s="155"/>
      <c r="M21" s="155"/>
      <c r="N21" s="155"/>
      <c r="O21" s="155"/>
    </row>
    <row r="22" spans="1:15" s="23" customFormat="1" ht="13.5" thickBot="1">
      <c r="A22" s="31"/>
      <c r="B22" s="287" t="s">
        <v>104</v>
      </c>
      <c r="C22" s="287"/>
      <c r="D22" s="12"/>
      <c r="E22" s="41"/>
      <c r="F22" s="13">
        <f>+SUM(F18:F20)</f>
        <v>-98</v>
      </c>
      <c r="G22" s="13">
        <f>+SUM(G18:G20)</f>
        <v>-54</v>
      </c>
      <c r="H22" s="13">
        <f>+SUM(H18:H20)</f>
        <v>-54</v>
      </c>
      <c r="I22" s="13">
        <f>+SUM(I18:I20)</f>
        <v>0</v>
      </c>
      <c r="K22" s="151">
        <f>SUM(K18:K20)</f>
        <v>4.800000000000001</v>
      </c>
      <c r="L22" s="151">
        <f>SUM(L18:L20)</f>
        <v>2.2</v>
      </c>
      <c r="M22" s="151">
        <f>SUM(M18:M20)</f>
        <v>1.3</v>
      </c>
      <c r="N22" s="151">
        <f>SUM(N18:N20)</f>
        <v>1.3</v>
      </c>
      <c r="O22" s="151">
        <f>SUM(O18:O20)</f>
        <v>0</v>
      </c>
    </row>
    <row r="23" spans="1:15" s="23" customFormat="1" ht="12.75" hidden="1">
      <c r="A23" s="31"/>
      <c r="B23" s="12"/>
      <c r="C23" s="12"/>
      <c r="D23" s="12"/>
      <c r="E23" s="41"/>
      <c r="F23" s="38"/>
      <c r="G23" s="38"/>
      <c r="H23" s="38"/>
      <c r="I23" s="38"/>
      <c r="K23" s="183"/>
      <c r="L23" s="183"/>
      <c r="M23" s="183"/>
      <c r="N23" s="183"/>
      <c r="O23" s="183"/>
    </row>
    <row r="24" spans="1:15" s="23" customFormat="1" ht="12.75" hidden="1">
      <c r="A24" s="31"/>
      <c r="B24" s="12"/>
      <c r="C24" s="181" t="s">
        <v>319</v>
      </c>
      <c r="D24" s="12"/>
      <c r="E24" s="27" t="s">
        <v>132</v>
      </c>
      <c r="F24" s="182">
        <f>+SUMIF($E$18:$E$20,$E$24,F18:F20)</f>
        <v>-32</v>
      </c>
      <c r="G24" s="182">
        <f>+SUMIF($E$18:$E$20,$E$24,G18:G20)</f>
        <v>0</v>
      </c>
      <c r="H24" s="182">
        <f>+SUMIF($E$18:$E$20,$E$24,H18:H20)</f>
        <v>0</v>
      </c>
      <c r="I24" s="182">
        <f>+SUMIF($E$18:$E$20,$E$24,I18:I20)</f>
        <v>0</v>
      </c>
      <c r="K24" s="183"/>
      <c r="L24" s="183"/>
      <c r="M24" s="183"/>
      <c r="N24" s="183"/>
      <c r="O24" s="183"/>
    </row>
    <row r="25" spans="1:15" s="23" customFormat="1" ht="12.75" hidden="1">
      <c r="A25" s="31"/>
      <c r="B25" s="12"/>
      <c r="C25" s="181" t="s">
        <v>320</v>
      </c>
      <c r="D25" s="12"/>
      <c r="E25" s="27" t="s">
        <v>133</v>
      </c>
      <c r="F25" s="182">
        <f>+SUMIF($E$18:$E$20,$E$25,F18:F20)</f>
        <v>-54</v>
      </c>
      <c r="G25" s="182">
        <f>+SUMIF($E$18:$E$20,$E$25,G18:G20)</f>
        <v>-54</v>
      </c>
      <c r="H25" s="182">
        <f>+SUMIF($E$18:$E$20,$E$25,H18:H20)</f>
        <v>-54</v>
      </c>
      <c r="I25" s="182">
        <f>+SUMIF($E$18:$E$20,$E$25,I18:I20)</f>
        <v>0</v>
      </c>
      <c r="K25" s="183"/>
      <c r="L25" s="183"/>
      <c r="M25" s="183"/>
      <c r="N25" s="183"/>
      <c r="O25" s="183"/>
    </row>
    <row r="26" spans="1:15" s="23" customFormat="1" ht="12.75" hidden="1">
      <c r="A26" s="31"/>
      <c r="B26" s="12"/>
      <c r="C26" s="181" t="s">
        <v>321</v>
      </c>
      <c r="D26" s="12"/>
      <c r="E26" s="27" t="s">
        <v>129</v>
      </c>
      <c r="F26" s="182">
        <f>+SUMIF($E$18:$E$20,$E$26,F18:F20)</f>
        <v>-12</v>
      </c>
      <c r="G26" s="182">
        <f>+SUMIF($E$18:$E$20,$E$26,G18:G20)</f>
        <v>0</v>
      </c>
      <c r="H26" s="182">
        <f>+SUMIF($E$18:$E$20,$E$26,H18:H20)</f>
        <v>0</v>
      </c>
      <c r="I26" s="182">
        <f>+SUMIF($E$18:$E$20,$E$26,I18:I20)</f>
        <v>0</v>
      </c>
      <c r="K26" s="183"/>
      <c r="L26" s="183"/>
      <c r="M26" s="183"/>
      <c r="N26" s="183"/>
      <c r="O26" s="183"/>
    </row>
    <row r="27" spans="1:9" s="23" customFormat="1" ht="12.75">
      <c r="A27" s="31"/>
      <c r="B27" s="18" t="s">
        <v>105</v>
      </c>
      <c r="C27" s="57"/>
      <c r="D27" s="58"/>
      <c r="E27" s="41"/>
      <c r="F27" s="59"/>
      <c r="G27" s="16"/>
      <c r="H27" s="16"/>
      <c r="I27" s="16"/>
    </row>
    <row r="28" spans="1:15" ht="25.5">
      <c r="A28" s="30">
        <f>+A20+1</f>
        <v>8</v>
      </c>
      <c r="B28" s="5" t="s">
        <v>180</v>
      </c>
      <c r="C28" s="6" t="s">
        <v>181</v>
      </c>
      <c r="D28" s="21"/>
      <c r="E28" s="115" t="s">
        <v>129</v>
      </c>
      <c r="F28" s="7">
        <v>-12</v>
      </c>
      <c r="G28" s="7"/>
      <c r="H28" s="7"/>
      <c r="I28" s="7"/>
      <c r="K28" s="152">
        <f>+SUM(L28:O28)</f>
        <v>0.5</v>
      </c>
      <c r="L28" s="153">
        <v>0.5</v>
      </c>
      <c r="M28" s="153"/>
      <c r="N28" s="153"/>
      <c r="O28" s="153"/>
    </row>
    <row r="29" spans="2:15" ht="12.75">
      <c r="B29" s="14"/>
      <c r="C29" s="15"/>
      <c r="D29" s="15"/>
      <c r="E29" s="41"/>
      <c r="F29" s="11"/>
      <c r="G29" s="11"/>
      <c r="H29" s="11"/>
      <c r="I29" s="11"/>
      <c r="K29" s="155"/>
      <c r="L29" s="155"/>
      <c r="M29" s="155"/>
      <c r="N29" s="155"/>
      <c r="O29" s="155"/>
    </row>
    <row r="30" spans="1:15" s="23" customFormat="1" ht="13.5" customHeight="1" thickBot="1">
      <c r="A30" s="31"/>
      <c r="B30" s="287" t="s">
        <v>107</v>
      </c>
      <c r="C30" s="287"/>
      <c r="D30" s="12"/>
      <c r="E30" s="41"/>
      <c r="F30" s="13">
        <f>+SUM(F28:F28)</f>
        <v>-12</v>
      </c>
      <c r="G30" s="13">
        <f>+SUM(G28:G28)</f>
        <v>0</v>
      </c>
      <c r="H30" s="13">
        <f>+SUM(H28:H28)</f>
        <v>0</v>
      </c>
      <c r="I30" s="13">
        <f>+SUM(I28:I28)</f>
        <v>0</v>
      </c>
      <c r="K30" s="151">
        <f>SUM(K28:K29)</f>
        <v>0.5</v>
      </c>
      <c r="L30" s="151">
        <f>SUM(L28:L29)</f>
        <v>0.5</v>
      </c>
      <c r="M30" s="151">
        <f>SUM(M28:M29)</f>
        <v>0</v>
      </c>
      <c r="N30" s="151">
        <f>SUM(N28:N29)</f>
        <v>0</v>
      </c>
      <c r="O30" s="151">
        <f>SUM(O28:O29)</f>
        <v>0</v>
      </c>
    </row>
    <row r="31" spans="1:15" s="23" customFormat="1" ht="13.5" customHeight="1" hidden="1">
      <c r="A31" s="31"/>
      <c r="B31" s="12"/>
      <c r="C31" s="12"/>
      <c r="D31" s="12"/>
      <c r="E31" s="41"/>
      <c r="F31" s="38"/>
      <c r="G31" s="38"/>
      <c r="H31" s="38"/>
      <c r="I31" s="38"/>
      <c r="K31" s="183"/>
      <c r="L31" s="183"/>
      <c r="M31" s="183"/>
      <c r="N31" s="183"/>
      <c r="O31" s="183"/>
    </row>
    <row r="32" spans="1:15" s="23" customFormat="1" ht="13.5" customHeight="1" hidden="1">
      <c r="A32" s="31"/>
      <c r="B32" s="12"/>
      <c r="C32" s="181" t="s">
        <v>322</v>
      </c>
      <c r="D32" s="12"/>
      <c r="E32" s="27" t="s">
        <v>132</v>
      </c>
      <c r="F32" s="182">
        <f>+SUMIF($E$28:$E$28,$E$32,F28:F28)</f>
        <v>0</v>
      </c>
      <c r="G32" s="182">
        <f>+SUMIF($E$28:$E$28,$E$32,G28:G28)</f>
        <v>0</v>
      </c>
      <c r="H32" s="182">
        <f>+SUMIF($E$28:$E$28,$E$32,H28:H28)</f>
        <v>0</v>
      </c>
      <c r="I32" s="182">
        <f>+SUMIF($E$28:$E$28,$E$32,I28:I28)</f>
        <v>0</v>
      </c>
      <c r="K32" s="183"/>
      <c r="L32" s="183"/>
      <c r="M32" s="183"/>
      <c r="N32" s="183"/>
      <c r="O32" s="183"/>
    </row>
    <row r="33" spans="1:15" s="23" customFormat="1" ht="13.5" customHeight="1" hidden="1">
      <c r="A33" s="31"/>
      <c r="B33" s="12"/>
      <c r="C33" s="181" t="s">
        <v>323</v>
      </c>
      <c r="D33" s="12"/>
      <c r="E33" s="27" t="s">
        <v>133</v>
      </c>
      <c r="F33" s="182">
        <f>+SUMIF($E$28:$E$28,$E$33,F28:F28)</f>
        <v>0</v>
      </c>
      <c r="G33" s="182">
        <f>+SUMIF($E$28:$E$28,$E$33,G28:G28)</f>
        <v>0</v>
      </c>
      <c r="H33" s="182">
        <f>+SUMIF($E$28:$E$28,$E$33,H28:H28)</f>
        <v>0</v>
      </c>
      <c r="I33" s="182">
        <f>+SUMIF($E$28:$E$28,$E$33,I28:I28)</f>
        <v>0</v>
      </c>
      <c r="K33" s="183"/>
      <c r="L33" s="183"/>
      <c r="M33" s="183"/>
      <c r="N33" s="183"/>
      <c r="O33" s="183"/>
    </row>
    <row r="34" spans="1:15" s="23" customFormat="1" ht="13.5" customHeight="1" hidden="1">
      <c r="A34" s="31"/>
      <c r="B34" s="12"/>
      <c r="C34" s="181" t="s">
        <v>324</v>
      </c>
      <c r="D34" s="12"/>
      <c r="E34" s="27" t="s">
        <v>129</v>
      </c>
      <c r="F34" s="182">
        <f>+SUMIF($E$28:$E$28,$E$34,F28:F28)</f>
        <v>-12</v>
      </c>
      <c r="G34" s="182">
        <f>+SUMIF($E$28:$E$28,$E$34,G28:G28)</f>
        <v>0</v>
      </c>
      <c r="H34" s="182">
        <f>+SUMIF($E$28:$E$28,$E$34,H28:H28)</f>
        <v>0</v>
      </c>
      <c r="I34" s="182">
        <f>+SUMIF($E$28:$E$28,$E$34,I28:I28)</f>
        <v>0</v>
      </c>
      <c r="K34" s="183"/>
      <c r="L34" s="183"/>
      <c r="M34" s="183"/>
      <c r="N34" s="183"/>
      <c r="O34" s="183"/>
    </row>
    <row r="35" spans="1:9" s="23" customFormat="1" ht="12.75">
      <c r="A35" s="31"/>
      <c r="B35" s="18" t="s">
        <v>110</v>
      </c>
      <c r="C35" s="57"/>
      <c r="D35" s="58"/>
      <c r="E35" s="41"/>
      <c r="F35" s="16"/>
      <c r="G35" s="16"/>
      <c r="H35" s="16"/>
      <c r="I35" s="16"/>
    </row>
    <row r="36" spans="1:15" ht="25.5">
      <c r="A36" s="30">
        <f>+A28+1</f>
        <v>9</v>
      </c>
      <c r="B36" s="5" t="s">
        <v>179</v>
      </c>
      <c r="C36" s="6" t="s">
        <v>182</v>
      </c>
      <c r="D36" s="21"/>
      <c r="E36" s="115"/>
      <c r="F36" s="25">
        <v>50</v>
      </c>
      <c r="G36" s="7"/>
      <c r="H36" s="7"/>
      <c r="I36" s="7"/>
      <c r="K36" s="152">
        <f>+SUM(L36:O36)</f>
        <v>0</v>
      </c>
      <c r="L36" s="153"/>
      <c r="M36" s="153"/>
      <c r="N36" s="153"/>
      <c r="O36" s="153"/>
    </row>
    <row r="37" spans="1:15" s="23" customFormat="1" ht="12.75">
      <c r="A37" s="31"/>
      <c r="B37" s="8"/>
      <c r="C37" s="9"/>
      <c r="D37" s="15"/>
      <c r="E37" s="41"/>
      <c r="F37" s="10"/>
      <c r="G37" s="10"/>
      <c r="H37" s="10"/>
      <c r="I37" s="10"/>
      <c r="K37" s="154"/>
      <c r="L37" s="154"/>
      <c r="M37" s="154"/>
      <c r="N37" s="154"/>
      <c r="O37" s="154"/>
    </row>
    <row r="38" spans="1:15" s="23" customFormat="1" ht="13.5" customHeight="1" thickBot="1">
      <c r="A38" s="31"/>
      <c r="B38" s="287" t="s">
        <v>113</v>
      </c>
      <c r="C38" s="287"/>
      <c r="D38" s="12"/>
      <c r="E38" s="41"/>
      <c r="F38" s="13">
        <f>+F36</f>
        <v>50</v>
      </c>
      <c r="G38" s="13">
        <f aca="true" t="shared" si="0" ref="G38:O38">+G36</f>
        <v>0</v>
      </c>
      <c r="H38" s="13">
        <f t="shared" si="0"/>
        <v>0</v>
      </c>
      <c r="I38" s="13">
        <f t="shared" si="0"/>
        <v>0</v>
      </c>
      <c r="K38" s="151">
        <f t="shared" si="0"/>
        <v>0</v>
      </c>
      <c r="L38" s="151">
        <f t="shared" si="0"/>
        <v>0</v>
      </c>
      <c r="M38" s="151">
        <f t="shared" si="0"/>
        <v>0</v>
      </c>
      <c r="N38" s="151">
        <f t="shared" si="0"/>
        <v>0</v>
      </c>
      <c r="O38" s="151">
        <f t="shared" si="0"/>
        <v>0</v>
      </c>
    </row>
    <row r="39" spans="1:15" s="23" customFormat="1" ht="12.75">
      <c r="A39" s="31"/>
      <c r="B39" s="14"/>
      <c r="C39" s="15"/>
      <c r="D39" s="15"/>
      <c r="E39" s="41"/>
      <c r="F39" s="11"/>
      <c r="G39" s="11"/>
      <c r="H39" s="11"/>
      <c r="I39" s="11"/>
      <c r="K39" s="155"/>
      <c r="L39" s="155"/>
      <c r="M39" s="155"/>
      <c r="N39" s="155"/>
      <c r="O39" s="155"/>
    </row>
    <row r="40" spans="1:15" s="23" customFormat="1" ht="12.75">
      <c r="A40" s="31"/>
      <c r="B40" s="20" t="s">
        <v>437</v>
      </c>
      <c r="C40" s="19"/>
      <c r="D40" s="15"/>
      <c r="E40" s="41"/>
      <c r="F40" s="16"/>
      <c r="G40" s="16"/>
      <c r="H40" s="16"/>
      <c r="I40" s="16"/>
      <c r="K40" s="145"/>
      <c r="L40" s="145"/>
      <c r="M40" s="145"/>
      <c r="N40" s="145"/>
      <c r="O40" s="145"/>
    </row>
    <row r="41" spans="1:15" ht="12.75">
      <c r="A41" s="30">
        <f>+A36+1</f>
        <v>10</v>
      </c>
      <c r="B41" s="5" t="s">
        <v>171</v>
      </c>
      <c r="C41" s="6" t="s">
        <v>412</v>
      </c>
      <c r="D41" s="21"/>
      <c r="E41" s="115"/>
      <c r="F41" s="25">
        <v>60</v>
      </c>
      <c r="G41" s="25">
        <v>3</v>
      </c>
      <c r="H41" s="25">
        <v>2</v>
      </c>
      <c r="I41" s="25">
        <v>3</v>
      </c>
      <c r="K41" s="152"/>
      <c r="L41" s="153"/>
      <c r="M41" s="153"/>
      <c r="N41" s="153"/>
      <c r="O41" s="153"/>
    </row>
    <row r="42" spans="1:15" ht="25.5">
      <c r="A42" s="30">
        <f aca="true" t="shared" si="1" ref="A42:A47">+A41+1</f>
        <v>11</v>
      </c>
      <c r="B42" s="5" t="s">
        <v>179</v>
      </c>
      <c r="C42" s="6" t="s">
        <v>413</v>
      </c>
      <c r="D42" s="21"/>
      <c r="E42" s="115"/>
      <c r="F42" s="25">
        <v>36</v>
      </c>
      <c r="G42" s="25">
        <v>-18</v>
      </c>
      <c r="H42" s="25">
        <v>-18</v>
      </c>
      <c r="I42" s="7"/>
      <c r="K42" s="152"/>
      <c r="L42" s="153"/>
      <c r="M42" s="153"/>
      <c r="N42" s="153"/>
      <c r="O42" s="153"/>
    </row>
    <row r="43" spans="1:15" ht="12.75">
      <c r="A43" s="30">
        <f t="shared" si="1"/>
        <v>12</v>
      </c>
      <c r="B43" s="5" t="s">
        <v>171</v>
      </c>
      <c r="C43" s="6" t="s">
        <v>454</v>
      </c>
      <c r="D43" s="21"/>
      <c r="E43" s="115"/>
      <c r="F43" s="25">
        <v>22</v>
      </c>
      <c r="G43" s="7"/>
      <c r="H43" s="25">
        <v>-22</v>
      </c>
      <c r="I43" s="7"/>
      <c r="K43" s="152"/>
      <c r="L43" s="153"/>
      <c r="M43" s="153"/>
      <c r="N43" s="153"/>
      <c r="O43" s="153"/>
    </row>
    <row r="44" spans="1:15" ht="25.5">
      <c r="A44" s="30">
        <f t="shared" si="1"/>
        <v>13</v>
      </c>
      <c r="B44" s="5" t="s">
        <v>179</v>
      </c>
      <c r="C44" s="6" t="s">
        <v>428</v>
      </c>
      <c r="D44" s="21"/>
      <c r="E44" s="115"/>
      <c r="F44" s="25">
        <v>12</v>
      </c>
      <c r="G44" s="7"/>
      <c r="H44" s="7"/>
      <c r="I44" s="7"/>
      <c r="K44" s="152"/>
      <c r="L44" s="153"/>
      <c r="M44" s="153"/>
      <c r="N44" s="153"/>
      <c r="O44" s="153"/>
    </row>
    <row r="45" spans="1:15" ht="12.75">
      <c r="A45" s="30">
        <f t="shared" si="1"/>
        <v>14</v>
      </c>
      <c r="B45" s="5" t="s">
        <v>171</v>
      </c>
      <c r="C45" s="6" t="s">
        <v>429</v>
      </c>
      <c r="D45" s="21"/>
      <c r="E45" s="115"/>
      <c r="F45" s="25">
        <v>12</v>
      </c>
      <c r="G45" s="7"/>
      <c r="H45" s="7"/>
      <c r="I45" s="7"/>
      <c r="K45" s="152"/>
      <c r="L45" s="153"/>
      <c r="M45" s="153"/>
      <c r="N45" s="153"/>
      <c r="O45" s="153"/>
    </row>
    <row r="46" spans="1:15" ht="25.5">
      <c r="A46" s="30">
        <f t="shared" si="1"/>
        <v>15</v>
      </c>
      <c r="B46" s="5" t="s">
        <v>179</v>
      </c>
      <c r="C46" s="6" t="s">
        <v>420</v>
      </c>
      <c r="D46" s="21"/>
      <c r="E46" s="115"/>
      <c r="F46" s="25">
        <v>50</v>
      </c>
      <c r="G46" s="7"/>
      <c r="H46" s="25">
        <v>-50</v>
      </c>
      <c r="I46" s="7"/>
      <c r="K46" s="152"/>
      <c r="L46" s="153"/>
      <c r="M46" s="153"/>
      <c r="N46" s="153"/>
      <c r="O46" s="153"/>
    </row>
    <row r="47" spans="1:15" ht="25.5">
      <c r="A47" s="30">
        <f t="shared" si="1"/>
        <v>16</v>
      </c>
      <c r="B47" s="5" t="s">
        <v>267</v>
      </c>
      <c r="C47" s="54" t="s">
        <v>423</v>
      </c>
      <c r="D47" s="22"/>
      <c r="E47" s="271"/>
      <c r="F47" s="77">
        <v>6</v>
      </c>
      <c r="G47" s="72"/>
      <c r="H47" s="72"/>
      <c r="I47" s="72"/>
      <c r="K47" s="72"/>
      <c r="L47" s="72"/>
      <c r="M47" s="72"/>
      <c r="N47" s="72"/>
      <c r="O47" s="72"/>
    </row>
    <row r="48" spans="1:5" s="23" customFormat="1" ht="13.5" customHeight="1">
      <c r="A48" s="31"/>
      <c r="E48" s="51"/>
    </row>
    <row r="49" spans="1:15" s="23" customFormat="1" ht="13.5" customHeight="1" thickBot="1">
      <c r="A49" s="31"/>
      <c r="B49" s="287" t="s">
        <v>436</v>
      </c>
      <c r="C49" s="287"/>
      <c r="D49" s="12"/>
      <c r="E49" s="41"/>
      <c r="F49" s="13">
        <f>SUM(F41:F47)</f>
        <v>198</v>
      </c>
      <c r="G49" s="13">
        <f>SUM(G41:G47)</f>
        <v>-15</v>
      </c>
      <c r="H49" s="13">
        <f>SUM(H41:H47)</f>
        <v>-88</v>
      </c>
      <c r="I49" s="13">
        <f>SUM(I41:I47)</f>
        <v>3</v>
      </c>
      <c r="K49" s="151">
        <f>+K36</f>
        <v>0</v>
      </c>
      <c r="L49" s="151">
        <f>+L36</f>
        <v>0</v>
      </c>
      <c r="M49" s="151">
        <f>+M36</f>
        <v>0</v>
      </c>
      <c r="N49" s="151">
        <f>+N36</f>
        <v>0</v>
      </c>
      <c r="O49" s="151">
        <f>+O36</f>
        <v>0</v>
      </c>
    </row>
    <row r="50" spans="1:5" s="23" customFormat="1" ht="4.5" customHeight="1">
      <c r="A50" s="31"/>
      <c r="E50" s="51"/>
    </row>
    <row r="51" spans="1:9" s="23" customFormat="1" ht="12.75">
      <c r="A51" s="31"/>
      <c r="B51" s="299" t="s">
        <v>108</v>
      </c>
      <c r="C51" s="299"/>
      <c r="D51" s="12"/>
      <c r="E51" s="41"/>
      <c r="F51" s="16"/>
      <c r="G51" s="16"/>
      <c r="H51" s="16"/>
      <c r="I51" s="16"/>
    </row>
    <row r="52" spans="1:15" ht="25.5">
      <c r="A52" s="30">
        <f>+A47+1</f>
        <v>17</v>
      </c>
      <c r="B52" s="5" t="s">
        <v>180</v>
      </c>
      <c r="C52" s="6" t="s">
        <v>183</v>
      </c>
      <c r="D52" s="21"/>
      <c r="E52" s="115"/>
      <c r="F52" s="7">
        <v>-204</v>
      </c>
      <c r="G52" s="7">
        <v>-73</v>
      </c>
      <c r="H52" s="7">
        <v>-20</v>
      </c>
      <c r="I52" s="7"/>
      <c r="K52" s="152">
        <f>+SUM(L52:O52)</f>
        <v>0</v>
      </c>
      <c r="L52" s="153"/>
      <c r="M52" s="153"/>
      <c r="N52" s="153"/>
      <c r="O52" s="153"/>
    </row>
    <row r="53" spans="1:11" s="23" customFormat="1" ht="13.5" customHeight="1">
      <c r="A53" s="31"/>
      <c r="E53" s="51"/>
      <c r="K53" s="169"/>
    </row>
    <row r="54" spans="1:15" s="23" customFormat="1" ht="13.5" customHeight="1" thickBot="1">
      <c r="A54" s="31"/>
      <c r="B54" s="287" t="s">
        <v>109</v>
      </c>
      <c r="C54" s="287"/>
      <c r="D54" s="12"/>
      <c r="E54" s="41"/>
      <c r="F54" s="13">
        <f>+F52</f>
        <v>-204</v>
      </c>
      <c r="G54" s="13">
        <f>+G52</f>
        <v>-73</v>
      </c>
      <c r="H54" s="13">
        <f>+H52</f>
        <v>-20</v>
      </c>
      <c r="I54" s="13">
        <f>+I52</f>
        <v>0</v>
      </c>
      <c r="K54" s="13">
        <f>+K52</f>
        <v>0</v>
      </c>
      <c r="L54" s="13">
        <f>+L52</f>
        <v>0</v>
      </c>
      <c r="M54" s="13">
        <f>+M52</f>
        <v>0</v>
      </c>
      <c r="N54" s="13">
        <f>+N52</f>
        <v>0</v>
      </c>
      <c r="O54" s="13">
        <f>+O52</f>
        <v>0</v>
      </c>
    </row>
    <row r="55" spans="1:5" s="23" customFormat="1" ht="13.5" customHeight="1">
      <c r="A55" s="31"/>
      <c r="E55" s="51"/>
    </row>
    <row r="56" spans="2:15" ht="13.5" thickBot="1">
      <c r="B56" s="287" t="s">
        <v>184</v>
      </c>
      <c r="C56" s="287"/>
      <c r="D56" s="12"/>
      <c r="E56" s="41"/>
      <c r="F56" s="13">
        <f>+F54+F49+F30+F22+F12+F38</f>
        <v>-76</v>
      </c>
      <c r="G56" s="13">
        <f>+G54+G49+G30+G22+G12+G38</f>
        <v>-192</v>
      </c>
      <c r="H56" s="13">
        <f>+H54+H49+H30+H22+H12+H38</f>
        <v>-162</v>
      </c>
      <c r="I56" s="13">
        <f>+I54+I49+I30+I22+I12+I38</f>
        <v>3</v>
      </c>
      <c r="J56" s="23"/>
      <c r="K56" s="151">
        <f>+K54+K49+K30+K22+K12+K38</f>
        <v>5.300000000000001</v>
      </c>
      <c r="L56" s="151">
        <f>+L54+L49+L30+L22+L12+L38</f>
        <v>2.7</v>
      </c>
      <c r="M56" s="151">
        <f>+M54+M49+M30+M22+M12+M38</f>
        <v>1.3</v>
      </c>
      <c r="N56" s="151">
        <f>+N54+N49+N30+N22+N12+N38</f>
        <v>1.3</v>
      </c>
      <c r="O56" s="151">
        <f>+O54+O49+O30+O22+O12+O38</f>
        <v>0</v>
      </c>
    </row>
    <row r="57" spans="5:9" ht="12.75">
      <c r="E57" s="51"/>
      <c r="F57" s="32"/>
      <c r="G57" s="32"/>
      <c r="H57" s="32"/>
      <c r="I57" s="32"/>
    </row>
    <row r="58" spans="2:9" ht="12.75">
      <c r="B58" s="2" t="s">
        <v>127</v>
      </c>
      <c r="E58" s="39"/>
      <c r="F58" s="4">
        <f>+F56+F4</f>
        <v>1647</v>
      </c>
      <c r="G58" s="4">
        <f>+G56+G4</f>
        <v>1455</v>
      </c>
      <c r="H58" s="4">
        <f>+H56+H4</f>
        <v>1293</v>
      </c>
      <c r="I58" s="4">
        <f>+I56+I4</f>
        <v>1296</v>
      </c>
    </row>
    <row r="59" ht="12.75" hidden="1">
      <c r="E59" s="51"/>
    </row>
    <row r="60" spans="2:15" ht="12.75" hidden="1">
      <c r="B60" s="2" t="s">
        <v>115</v>
      </c>
      <c r="E60" s="39"/>
      <c r="F60" s="4">
        <v>1519.497</v>
      </c>
      <c r="G60" s="4">
        <v>1288.497</v>
      </c>
      <c r="H60" s="4">
        <v>1214.497</v>
      </c>
      <c r="I60" s="4">
        <v>1190.207</v>
      </c>
      <c r="K60" s="170"/>
      <c r="L60" s="170"/>
      <c r="M60" s="170"/>
      <c r="N60" s="170"/>
      <c r="O60" s="170"/>
    </row>
    <row r="61" ht="12.75" hidden="1">
      <c r="E61" s="51"/>
    </row>
    <row r="62" spans="2:15" ht="12.75" hidden="1">
      <c r="B62" s="2" t="s">
        <v>128</v>
      </c>
      <c r="E62" s="39"/>
      <c r="F62" s="4">
        <f>+F60-F58</f>
        <v>-127.50299999999993</v>
      </c>
      <c r="G62" s="4">
        <f>+G60-G58</f>
        <v>-166.50299999999993</v>
      </c>
      <c r="H62" s="4">
        <f>+H60-H58</f>
        <v>-78.50299999999993</v>
      </c>
      <c r="I62" s="4">
        <f>+I60-I58</f>
        <v>-105.79299999999989</v>
      </c>
      <c r="J62" s="1">
        <f>+J60-J58</f>
        <v>0</v>
      </c>
      <c r="K62" s="170"/>
      <c r="L62" s="170"/>
      <c r="M62" s="170"/>
      <c r="N62" s="170"/>
      <c r="O62" s="170"/>
    </row>
    <row r="64" spans="2:15" ht="12.75">
      <c r="B64" s="46"/>
      <c r="C64" s="2" t="s">
        <v>363</v>
      </c>
      <c r="K64" s="170"/>
      <c r="L64" s="170"/>
      <c r="M64" s="170"/>
      <c r="N64" s="170"/>
      <c r="O64" s="170"/>
    </row>
  </sheetData>
  <mergeCells count="12">
    <mergeCell ref="B38:C38"/>
    <mergeCell ref="B51:C51"/>
    <mergeCell ref="K2:O2"/>
    <mergeCell ref="B1:J1"/>
    <mergeCell ref="B49:C49"/>
    <mergeCell ref="B56:C56"/>
    <mergeCell ref="B30:C30"/>
    <mergeCell ref="B17:C17"/>
    <mergeCell ref="B6:C6"/>
    <mergeCell ref="B12:C12"/>
    <mergeCell ref="B22:C22"/>
    <mergeCell ref="B54:C54"/>
  </mergeCells>
  <conditionalFormatting sqref="K54:O54 K52:O52 E56:I56 F47:I47 E51:I52 E54:I54 E35:I46 K56:O56 F32:I34 E7:I10 K28:O34 K12:O26 K4:O10 E12:I13 F24:I26 E17:I23 F14:I16 E27:I31 K49:O49 K36:O47 E49:I4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2" r:id="rId1"/>
  <headerFooter alignWithMargins="0">
    <oddHeader>&amp;C&amp;16Detailed General Fund Budget Proposals 2012-16&amp;R&amp;16Appendix 3</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1"/>
  </sheetPr>
  <dimension ref="A1:O76"/>
  <sheetViews>
    <sheetView tabSelected="1" zoomScale="75" zoomScaleNormal="75" workbookViewId="0" topLeftCell="A1">
      <pane ySplit="2" topLeftCell="BM30" activePane="bottomLeft" state="frozen"/>
      <selection pane="topLeft" activeCell="A2" sqref="A2:O5"/>
      <selection pane="bottomLeft" activeCell="A2" sqref="A2:O5"/>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51" bestFit="1" customWidth="1"/>
    <col min="5" max="5" width="7.00390625" style="51" customWidth="1"/>
    <col min="6" max="6" width="10.28125" style="1" bestFit="1" customWidth="1"/>
    <col min="7" max="9" width="9.28125" style="1" bestFit="1" customWidth="1"/>
    <col min="10" max="10" width="1.7109375" style="1" customWidth="1"/>
    <col min="11" max="11" width="7.421875" style="1" bestFit="1" customWidth="1"/>
    <col min="12" max="15" width="6.57421875" style="1" bestFit="1" customWidth="1"/>
    <col min="16" max="16" width="2.140625" style="1" customWidth="1"/>
    <col min="17" max="16384" width="9.140625" style="1" customWidth="1"/>
  </cols>
  <sheetData>
    <row r="1" spans="2:9" ht="31.5" customHeight="1">
      <c r="B1" s="297" t="s">
        <v>294</v>
      </c>
      <c r="C1" s="297"/>
      <c r="D1" s="297"/>
      <c r="E1" s="297"/>
      <c r="F1" s="297"/>
      <c r="G1" s="297"/>
      <c r="H1" s="297"/>
      <c r="I1" s="297"/>
    </row>
    <row r="2" spans="1:15" ht="18" customHeight="1">
      <c r="A2" s="281"/>
      <c r="C2" s="2" t="s">
        <v>94</v>
      </c>
      <c r="D2" s="27"/>
      <c r="E2" s="27"/>
      <c r="F2" s="36" t="s">
        <v>117</v>
      </c>
      <c r="G2" s="36" t="s">
        <v>118</v>
      </c>
      <c r="H2" s="36" t="s">
        <v>123</v>
      </c>
      <c r="I2" s="36" t="s">
        <v>119</v>
      </c>
      <c r="K2" s="285" t="s">
        <v>311</v>
      </c>
      <c r="L2" s="285"/>
      <c r="M2" s="285"/>
      <c r="N2" s="285"/>
      <c r="O2" s="285"/>
    </row>
    <row r="3" spans="3:15" ht="41.25" customHeight="1">
      <c r="C3" s="2"/>
      <c r="D3" s="27"/>
      <c r="E3" s="27" t="s">
        <v>121</v>
      </c>
      <c r="F3" s="36" t="s">
        <v>95</v>
      </c>
      <c r="G3" s="36" t="s">
        <v>95</v>
      </c>
      <c r="H3" s="36" t="s">
        <v>95</v>
      </c>
      <c r="I3" s="36" t="s">
        <v>95</v>
      </c>
      <c r="K3" s="143" t="s">
        <v>96</v>
      </c>
      <c r="L3" s="143" t="s">
        <v>117</v>
      </c>
      <c r="M3" s="143" t="s">
        <v>118</v>
      </c>
      <c r="N3" s="143" t="s">
        <v>123</v>
      </c>
      <c r="O3" s="143" t="s">
        <v>119</v>
      </c>
    </row>
    <row r="4" spans="2:15" ht="12.75">
      <c r="B4" s="291" t="s">
        <v>122</v>
      </c>
      <c r="C4" s="291"/>
      <c r="D4" s="27"/>
      <c r="E4" s="39"/>
      <c r="F4" s="4">
        <v>-893</v>
      </c>
      <c r="G4" s="4">
        <f>+F68</f>
        <v>-1135</v>
      </c>
      <c r="H4" s="4">
        <f>+G68</f>
        <v>-1388.75</v>
      </c>
      <c r="I4" s="4">
        <f>+H68</f>
        <v>-2092.5550000000003</v>
      </c>
      <c r="K4" s="50"/>
      <c r="L4" s="159"/>
      <c r="M4" s="159"/>
      <c r="N4" s="159"/>
      <c r="O4" s="159"/>
    </row>
    <row r="5" spans="2:15" ht="12.75">
      <c r="B5" s="3" t="s">
        <v>281</v>
      </c>
      <c r="C5" s="3"/>
      <c r="D5" s="27"/>
      <c r="E5" s="39"/>
      <c r="F5" s="38"/>
      <c r="G5" s="38"/>
      <c r="H5" s="38"/>
      <c r="I5" s="38"/>
      <c r="K5" s="50"/>
      <c r="L5" s="159"/>
      <c r="M5" s="159"/>
      <c r="N5" s="159"/>
      <c r="O5" s="159"/>
    </row>
    <row r="6" spans="1:15" ht="12.75">
      <c r="A6" s="1">
        <v>1</v>
      </c>
      <c r="B6" s="5" t="s">
        <v>295</v>
      </c>
      <c r="C6" s="6" t="s">
        <v>296</v>
      </c>
      <c r="D6" s="84"/>
      <c r="E6" s="115"/>
      <c r="F6" s="24">
        <v>85</v>
      </c>
      <c r="G6" s="25">
        <v>35.7</v>
      </c>
      <c r="H6" s="25">
        <v>36.414</v>
      </c>
      <c r="I6" s="25">
        <v>37.142</v>
      </c>
      <c r="K6" s="152">
        <f>+SUM(L6:O6)</f>
        <v>0</v>
      </c>
      <c r="L6" s="153"/>
      <c r="M6" s="153"/>
      <c r="N6" s="153"/>
      <c r="O6" s="153"/>
    </row>
    <row r="7" spans="1:15" ht="12.75">
      <c r="A7" s="1">
        <f>+A6+1</f>
        <v>2</v>
      </c>
      <c r="B7" s="5" t="s">
        <v>297</v>
      </c>
      <c r="C7" s="6" t="s">
        <v>296</v>
      </c>
      <c r="D7" s="84"/>
      <c r="E7" s="115"/>
      <c r="F7" s="24">
        <v>65</v>
      </c>
      <c r="G7" s="25">
        <v>27.3</v>
      </c>
      <c r="H7" s="25">
        <v>27.846</v>
      </c>
      <c r="I7" s="25">
        <v>28.403</v>
      </c>
      <c r="K7" s="152">
        <f>+SUM(L7:O7)</f>
        <v>0</v>
      </c>
      <c r="L7" s="153"/>
      <c r="M7" s="153"/>
      <c r="N7" s="153"/>
      <c r="O7" s="153"/>
    </row>
    <row r="8" spans="2:15" ht="12.75">
      <c r="B8" s="3"/>
      <c r="C8" s="3"/>
      <c r="D8" s="27"/>
      <c r="E8" s="39"/>
      <c r="F8" s="38"/>
      <c r="G8" s="38"/>
      <c r="H8" s="38"/>
      <c r="I8" s="38"/>
      <c r="K8" s="50"/>
      <c r="L8" s="159"/>
      <c r="M8" s="159"/>
      <c r="N8" s="159"/>
      <c r="O8" s="159"/>
    </row>
    <row r="9" spans="2:15" s="23" customFormat="1" ht="13.5" thickBot="1">
      <c r="B9" s="287" t="s">
        <v>283</v>
      </c>
      <c r="C9" s="287"/>
      <c r="D9" s="85"/>
      <c r="E9" s="41"/>
      <c r="F9" s="13">
        <f>+SUM(F6:F7)</f>
        <v>150</v>
      </c>
      <c r="G9" s="13">
        <f>+SUM(G6:G7)</f>
        <v>63</v>
      </c>
      <c r="H9" s="13">
        <f>+SUM(H6:H7)</f>
        <v>64.26</v>
      </c>
      <c r="I9" s="13">
        <f>+SUM(I6:I7)</f>
        <v>65.545</v>
      </c>
      <c r="K9" s="151">
        <f>+SUM(K6:K7)</f>
        <v>0</v>
      </c>
      <c r="L9" s="151">
        <f>+SUM(L6:L7)</f>
        <v>0</v>
      </c>
      <c r="M9" s="151">
        <f>+SUM(M6:M7)</f>
        <v>0</v>
      </c>
      <c r="N9" s="151">
        <f>+SUM(N6:N7)</f>
        <v>0</v>
      </c>
      <c r="O9" s="151">
        <f>+SUM(O6:O7)</f>
        <v>0</v>
      </c>
    </row>
    <row r="10" spans="2:15" ht="12.75">
      <c r="B10" s="3"/>
      <c r="C10" s="3"/>
      <c r="D10" s="27"/>
      <c r="E10" s="39"/>
      <c r="F10" s="38"/>
      <c r="G10" s="38"/>
      <c r="H10" s="38"/>
      <c r="I10" s="38"/>
      <c r="K10" s="50"/>
      <c r="L10" s="159"/>
      <c r="M10" s="159"/>
      <c r="N10" s="159"/>
      <c r="O10" s="159"/>
    </row>
    <row r="11" spans="2:15" ht="14.25" customHeight="1">
      <c r="B11" s="2" t="s">
        <v>97</v>
      </c>
      <c r="C11" s="2"/>
      <c r="D11" s="27"/>
      <c r="E11" s="27"/>
      <c r="F11" s="64"/>
      <c r="G11" s="64"/>
      <c r="H11" s="64"/>
      <c r="I11" s="64"/>
      <c r="K11" s="50"/>
      <c r="L11" s="159"/>
      <c r="M11" s="159"/>
      <c r="N11" s="159"/>
      <c r="O11" s="159"/>
    </row>
    <row r="12" spans="1:15" ht="51">
      <c r="A12" s="1">
        <f>+A7+1</f>
        <v>3</v>
      </c>
      <c r="B12" s="5" t="s">
        <v>298</v>
      </c>
      <c r="C12" s="6" t="s">
        <v>448</v>
      </c>
      <c r="D12" s="84"/>
      <c r="E12" s="115" t="s">
        <v>133</v>
      </c>
      <c r="F12" s="7">
        <v>-250</v>
      </c>
      <c r="G12" s="33"/>
      <c r="H12" s="25">
        <v>-65</v>
      </c>
      <c r="I12" s="25">
        <v>-65.65</v>
      </c>
      <c r="K12" s="152">
        <f aca="true" t="shared" si="0" ref="K12:K19">+SUM(L12:O12)</f>
        <v>0</v>
      </c>
      <c r="L12" s="153"/>
      <c r="M12" s="153"/>
      <c r="N12" s="153"/>
      <c r="O12" s="153"/>
    </row>
    <row r="13" spans="1:15" ht="12.75">
      <c r="A13" s="1">
        <f aca="true" t="shared" si="1" ref="A13:A19">+A12+1</f>
        <v>4</v>
      </c>
      <c r="B13" s="5" t="s">
        <v>298</v>
      </c>
      <c r="C13" s="6" t="s">
        <v>299</v>
      </c>
      <c r="D13" s="84"/>
      <c r="E13" s="115" t="s">
        <v>133</v>
      </c>
      <c r="F13" s="7"/>
      <c r="G13" s="25">
        <v>-60</v>
      </c>
      <c r="H13" s="25">
        <v>60</v>
      </c>
      <c r="I13" s="7"/>
      <c r="K13" s="152">
        <f t="shared" si="0"/>
        <v>0</v>
      </c>
      <c r="L13" s="153"/>
      <c r="M13" s="153"/>
      <c r="N13" s="153"/>
      <c r="O13" s="153"/>
    </row>
    <row r="14" spans="1:15" ht="25.5">
      <c r="A14" s="1">
        <f t="shared" si="1"/>
        <v>5</v>
      </c>
      <c r="B14" s="5" t="s">
        <v>300</v>
      </c>
      <c r="C14" s="6" t="s">
        <v>301</v>
      </c>
      <c r="D14" s="84"/>
      <c r="E14" s="115" t="s">
        <v>133</v>
      </c>
      <c r="F14" s="25">
        <v>-45</v>
      </c>
      <c r="G14" s="25">
        <v>-15.75</v>
      </c>
      <c r="H14" s="25">
        <v>-16.065</v>
      </c>
      <c r="I14" s="25">
        <v>-16.386</v>
      </c>
      <c r="K14" s="152">
        <f t="shared" si="0"/>
        <v>0</v>
      </c>
      <c r="L14" s="153"/>
      <c r="M14" s="153"/>
      <c r="N14" s="153"/>
      <c r="O14" s="153"/>
    </row>
    <row r="15" spans="1:15" ht="40.5" customHeight="1">
      <c r="A15" s="1">
        <f t="shared" si="1"/>
        <v>6</v>
      </c>
      <c r="B15" s="5" t="s">
        <v>300</v>
      </c>
      <c r="C15" s="6" t="s">
        <v>445</v>
      </c>
      <c r="D15" s="84"/>
      <c r="E15" s="115" t="s">
        <v>129</v>
      </c>
      <c r="F15" s="25">
        <v>-5</v>
      </c>
      <c r="G15" s="33"/>
      <c r="H15" s="7"/>
      <c r="I15" s="7"/>
      <c r="K15" s="152">
        <f t="shared" si="0"/>
        <v>0</v>
      </c>
      <c r="L15" s="153"/>
      <c r="M15" s="153"/>
      <c r="N15" s="153"/>
      <c r="O15" s="153"/>
    </row>
    <row r="16" spans="1:15" ht="41.25" customHeight="1">
      <c r="A16" s="1">
        <f t="shared" si="1"/>
        <v>7</v>
      </c>
      <c r="B16" s="5" t="s">
        <v>302</v>
      </c>
      <c r="C16" s="6" t="s">
        <v>303</v>
      </c>
      <c r="D16" s="84"/>
      <c r="E16" s="115" t="s">
        <v>133</v>
      </c>
      <c r="F16" s="25">
        <v>-180</v>
      </c>
      <c r="G16" s="25">
        <v>-90</v>
      </c>
      <c r="H16" s="25">
        <v>-90</v>
      </c>
      <c r="I16" s="7"/>
      <c r="K16" s="152">
        <f t="shared" si="0"/>
        <v>0</v>
      </c>
      <c r="L16" s="153"/>
      <c r="M16" s="153"/>
      <c r="N16" s="153"/>
      <c r="O16" s="153"/>
    </row>
    <row r="17" spans="1:15" ht="38.25">
      <c r="A17" s="1">
        <f t="shared" si="1"/>
        <v>8</v>
      </c>
      <c r="B17" s="5" t="s">
        <v>295</v>
      </c>
      <c r="C17" s="6" t="s">
        <v>304</v>
      </c>
      <c r="D17" s="84"/>
      <c r="E17" s="115" t="s">
        <v>133</v>
      </c>
      <c r="F17" s="25">
        <v>-181</v>
      </c>
      <c r="G17" s="25">
        <v>-77</v>
      </c>
      <c r="H17" s="25">
        <v>-77</v>
      </c>
      <c r="I17" s="25">
        <v>-80.5</v>
      </c>
      <c r="K17" s="152">
        <f t="shared" si="0"/>
        <v>-18</v>
      </c>
      <c r="L17" s="153">
        <v>-9</v>
      </c>
      <c r="M17" s="153">
        <v>-3</v>
      </c>
      <c r="N17" s="153">
        <v>-3</v>
      </c>
      <c r="O17" s="153">
        <v>-3</v>
      </c>
    </row>
    <row r="18" spans="1:15" ht="38.25">
      <c r="A18" s="1">
        <f t="shared" si="1"/>
        <v>9</v>
      </c>
      <c r="B18" s="5" t="s">
        <v>305</v>
      </c>
      <c r="C18" s="6" t="s">
        <v>0</v>
      </c>
      <c r="D18" s="84"/>
      <c r="E18" s="115" t="s">
        <v>133</v>
      </c>
      <c r="F18" s="25">
        <v>-180</v>
      </c>
      <c r="G18" s="25">
        <v>-20</v>
      </c>
      <c r="H18" s="25">
        <v>-20</v>
      </c>
      <c r="I18" s="25">
        <v>-20</v>
      </c>
      <c r="K18" s="152">
        <f t="shared" si="0"/>
        <v>0</v>
      </c>
      <c r="L18" s="153"/>
      <c r="M18" s="153"/>
      <c r="N18" s="153"/>
      <c r="O18" s="153"/>
    </row>
    <row r="19" spans="1:15" ht="25.5">
      <c r="A19" s="1">
        <f t="shared" si="1"/>
        <v>10</v>
      </c>
      <c r="B19" s="5" t="s">
        <v>1</v>
      </c>
      <c r="C19" s="6" t="s">
        <v>2</v>
      </c>
      <c r="D19" s="84"/>
      <c r="E19" s="115" t="s">
        <v>133</v>
      </c>
      <c r="F19" s="7"/>
      <c r="G19" s="7"/>
      <c r="H19" s="7"/>
      <c r="I19" s="25">
        <v>-150</v>
      </c>
      <c r="K19" s="152">
        <f t="shared" si="0"/>
        <v>0</v>
      </c>
      <c r="L19" s="153"/>
      <c r="M19" s="153"/>
      <c r="N19" s="153"/>
      <c r="O19" s="153"/>
    </row>
    <row r="20" spans="2:15" s="23" customFormat="1" ht="12.75">
      <c r="B20" s="8"/>
      <c r="C20" s="9"/>
      <c r="D20" s="86"/>
      <c r="E20" s="41"/>
      <c r="F20" s="10"/>
      <c r="G20" s="10"/>
      <c r="H20" s="10"/>
      <c r="I20" s="10"/>
      <c r="K20" s="154"/>
      <c r="L20" s="154"/>
      <c r="M20" s="154"/>
      <c r="N20" s="154"/>
      <c r="O20" s="154"/>
    </row>
    <row r="21" spans="2:15" s="23" customFormat="1" ht="13.5" thickBot="1">
      <c r="B21" s="287" t="s">
        <v>102</v>
      </c>
      <c r="C21" s="287"/>
      <c r="D21" s="85"/>
      <c r="E21" s="41"/>
      <c r="F21" s="13">
        <f>+SUM(F12:F19)</f>
        <v>-841</v>
      </c>
      <c r="G21" s="13">
        <f>+SUM(G12:G19)</f>
        <v>-262.75</v>
      </c>
      <c r="H21" s="13">
        <f>+SUM(H12:H19)</f>
        <v>-208.065</v>
      </c>
      <c r="I21" s="13">
        <f>+SUM(I12:I19)</f>
        <v>-332.536</v>
      </c>
      <c r="K21" s="151">
        <f>+SUM(K12:K19)</f>
        <v>-18</v>
      </c>
      <c r="L21" s="151">
        <f>+SUM(L12:L19)</f>
        <v>-9</v>
      </c>
      <c r="M21" s="151">
        <f>+SUM(M12:M19)</f>
        <v>-3</v>
      </c>
      <c r="N21" s="151">
        <f>+SUM(N12:N19)</f>
        <v>-3</v>
      </c>
      <c r="O21" s="151">
        <f>+SUM(O12:O19)</f>
        <v>-3</v>
      </c>
    </row>
    <row r="22" spans="2:15" s="23" customFormat="1" ht="12.75">
      <c r="B22" s="12"/>
      <c r="C22" s="12"/>
      <c r="D22" s="85"/>
      <c r="E22" s="41"/>
      <c r="F22" s="38"/>
      <c r="G22" s="38"/>
      <c r="H22" s="38"/>
      <c r="I22" s="38"/>
      <c r="K22" s="183"/>
      <c r="L22" s="183"/>
      <c r="M22" s="183"/>
      <c r="N22" s="183"/>
      <c r="O22" s="183"/>
    </row>
    <row r="23" spans="2:15" s="23" customFormat="1" ht="12.75" hidden="1">
      <c r="B23" s="12"/>
      <c r="C23" s="181" t="s">
        <v>316</v>
      </c>
      <c r="D23" s="12"/>
      <c r="E23" s="27" t="s">
        <v>132</v>
      </c>
      <c r="F23" s="182">
        <f>+SUMIF($E$12:$E$19,$E$23,F12:F19)</f>
        <v>0</v>
      </c>
      <c r="G23" s="182">
        <f>+SUMIF($E$12:$E$19,$E$23,G12:G19)</f>
        <v>0</v>
      </c>
      <c r="H23" s="182">
        <f>+SUMIF($E$12:$E$19,$E$23,H12:H19)</f>
        <v>0</v>
      </c>
      <c r="I23" s="182">
        <f>+SUMIF($E$12:$E$19,$E$23,I12:I19)</f>
        <v>0</v>
      </c>
      <c r="K23" s="183"/>
      <c r="L23" s="183"/>
      <c r="M23" s="183"/>
      <c r="N23" s="183"/>
      <c r="O23" s="183"/>
    </row>
    <row r="24" spans="2:15" s="23" customFormat="1" ht="12.75" hidden="1">
      <c r="B24" s="12"/>
      <c r="C24" s="181" t="s">
        <v>317</v>
      </c>
      <c r="D24" s="12"/>
      <c r="E24" s="27" t="s">
        <v>133</v>
      </c>
      <c r="F24" s="182">
        <f>+SUMIF($E$12:$E$19,$E$24,F12:F19)</f>
        <v>-836</v>
      </c>
      <c r="G24" s="182">
        <f>+SUMIF($E$12:$E$19,$E$24,G12:G19)</f>
        <v>-262.75</v>
      </c>
      <c r="H24" s="182">
        <f>+SUMIF($E$12:$E$19,$E$24,H12:H19)</f>
        <v>-208.065</v>
      </c>
      <c r="I24" s="182">
        <f>+SUMIF($E$12:$E$19,$E$24,I12:I19)</f>
        <v>-332.536</v>
      </c>
      <c r="K24" s="183"/>
      <c r="L24" s="183"/>
      <c r="M24" s="183"/>
      <c r="N24" s="183"/>
      <c r="O24" s="183"/>
    </row>
    <row r="25" spans="2:15" s="23" customFormat="1" ht="12.75" hidden="1">
      <c r="B25" s="12"/>
      <c r="C25" s="181" t="s">
        <v>318</v>
      </c>
      <c r="D25" s="12"/>
      <c r="E25" s="27" t="s">
        <v>129</v>
      </c>
      <c r="F25" s="182">
        <f>+SUMIF($E$12:$E$19,$E$25,F12:F19)</f>
        <v>-5</v>
      </c>
      <c r="G25" s="182">
        <f>+SUMIF($E$12:$E$19,$E$25,G12:G19)</f>
        <v>0</v>
      </c>
      <c r="H25" s="182">
        <f>+SUMIF($E$12:$E$19,$E$25,H12:H19)</f>
        <v>0</v>
      </c>
      <c r="I25" s="182">
        <f>+SUMIF($E$12:$E$19,$E$25,I12:I19)</f>
        <v>0</v>
      </c>
      <c r="K25" s="183"/>
      <c r="L25" s="183"/>
      <c r="M25" s="183"/>
      <c r="N25" s="183"/>
      <c r="O25" s="183"/>
    </row>
    <row r="26" spans="2:15" s="23" customFormat="1" ht="12.75" hidden="1">
      <c r="B26" s="12"/>
      <c r="C26" s="12"/>
      <c r="D26" s="85"/>
      <c r="E26" s="41"/>
      <c r="F26" s="38"/>
      <c r="G26" s="38"/>
      <c r="H26" s="38"/>
      <c r="I26" s="38"/>
      <c r="K26" s="183"/>
      <c r="L26" s="183"/>
      <c r="M26" s="183"/>
      <c r="N26" s="183"/>
      <c r="O26" s="183"/>
    </row>
    <row r="27" spans="2:15" s="23" customFormat="1" ht="12.75">
      <c r="B27" s="287" t="s">
        <v>105</v>
      </c>
      <c r="C27" s="287"/>
      <c r="D27" s="85"/>
      <c r="E27" s="41"/>
      <c r="F27" s="16"/>
      <c r="G27" s="16"/>
      <c r="H27" s="16"/>
      <c r="I27" s="16"/>
      <c r="K27" s="145"/>
      <c r="L27" s="145"/>
      <c r="M27" s="145"/>
      <c r="N27" s="145"/>
      <c r="O27" s="145"/>
    </row>
    <row r="28" spans="1:15" ht="25.5">
      <c r="A28" s="1">
        <f>+A19+1</f>
        <v>11</v>
      </c>
      <c r="B28" s="5" t="s">
        <v>300</v>
      </c>
      <c r="C28" s="6" t="s">
        <v>3</v>
      </c>
      <c r="D28" s="84"/>
      <c r="E28" s="115" t="s">
        <v>129</v>
      </c>
      <c r="F28" s="24">
        <v>-30</v>
      </c>
      <c r="G28" s="7"/>
      <c r="H28" s="7"/>
      <c r="I28" s="7"/>
      <c r="K28" s="152">
        <f>+SUM(L28:O28)</f>
        <v>0</v>
      </c>
      <c r="L28" s="153"/>
      <c r="M28" s="153"/>
      <c r="N28" s="153"/>
      <c r="O28" s="153"/>
    </row>
    <row r="29" spans="1:15" ht="25.5">
      <c r="A29" s="1">
        <f>+A28+1</f>
        <v>12</v>
      </c>
      <c r="B29" s="5" t="s">
        <v>302</v>
      </c>
      <c r="C29" s="6" t="s">
        <v>4</v>
      </c>
      <c r="D29" s="84"/>
      <c r="E29" s="115" t="s">
        <v>129</v>
      </c>
      <c r="F29" s="24">
        <v>-40</v>
      </c>
      <c r="G29" s="25">
        <v>-40</v>
      </c>
      <c r="H29" s="25">
        <v>-40</v>
      </c>
      <c r="I29" s="7"/>
      <c r="K29" s="152">
        <f>+SUM(L29:O29)</f>
        <v>0</v>
      </c>
      <c r="L29" s="153"/>
      <c r="M29" s="153"/>
      <c r="N29" s="153"/>
      <c r="O29" s="153"/>
    </row>
    <row r="30" spans="1:15" ht="25.5">
      <c r="A30" s="1">
        <f>+A29+1</f>
        <v>13</v>
      </c>
      <c r="B30" s="5" t="s">
        <v>5</v>
      </c>
      <c r="C30" s="6" t="s">
        <v>6</v>
      </c>
      <c r="D30" s="84"/>
      <c r="E30" s="115" t="s">
        <v>129</v>
      </c>
      <c r="F30" s="7">
        <v>-50</v>
      </c>
      <c r="G30" s="7"/>
      <c r="H30" s="7"/>
      <c r="I30" s="7"/>
      <c r="K30" s="152">
        <f>+SUM(L30:O30)</f>
        <v>2</v>
      </c>
      <c r="L30" s="153">
        <v>2</v>
      </c>
      <c r="M30" s="153"/>
      <c r="N30" s="153"/>
      <c r="O30" s="153"/>
    </row>
    <row r="31" spans="1:15" ht="25.5">
      <c r="A31" s="1">
        <f>+A30+1</f>
        <v>14</v>
      </c>
      <c r="B31" s="5" t="s">
        <v>5</v>
      </c>
      <c r="C31" s="6" t="s">
        <v>7</v>
      </c>
      <c r="D31" s="84"/>
      <c r="E31" s="115" t="s">
        <v>129</v>
      </c>
      <c r="F31" s="17"/>
      <c r="G31" s="7"/>
      <c r="H31" s="7"/>
      <c r="I31" s="25">
        <v>-25</v>
      </c>
      <c r="K31" s="152">
        <f>+SUM(L31:O31)</f>
        <v>1</v>
      </c>
      <c r="L31" s="153"/>
      <c r="M31" s="153"/>
      <c r="N31" s="153"/>
      <c r="O31" s="153">
        <v>1</v>
      </c>
    </row>
    <row r="32" spans="1:15" ht="12.75">
      <c r="A32" s="1">
        <f>+A31+1</f>
        <v>15</v>
      </c>
      <c r="B32" s="5" t="s">
        <v>1</v>
      </c>
      <c r="C32" s="6" t="s">
        <v>8</v>
      </c>
      <c r="D32" s="84"/>
      <c r="E32" s="115" t="s">
        <v>133</v>
      </c>
      <c r="F32" s="17"/>
      <c r="G32" s="7"/>
      <c r="H32" s="25">
        <v>-300</v>
      </c>
      <c r="I32" s="7"/>
      <c r="K32" s="152">
        <f>+SUM(L32:O32)</f>
        <v>3</v>
      </c>
      <c r="L32" s="153"/>
      <c r="M32" s="153"/>
      <c r="N32" s="153">
        <v>3</v>
      </c>
      <c r="O32" s="153"/>
    </row>
    <row r="34" spans="2:15" s="23" customFormat="1" ht="13.5" thickBot="1">
      <c r="B34" s="287" t="s">
        <v>107</v>
      </c>
      <c r="C34" s="287"/>
      <c r="D34" s="85"/>
      <c r="E34" s="41"/>
      <c r="F34" s="13">
        <f>SUM(F28:F32)</f>
        <v>-120</v>
      </c>
      <c r="G34" s="13">
        <f>SUM(G28:G32)</f>
        <v>-40</v>
      </c>
      <c r="H34" s="13">
        <f>SUM(H28:H32)</f>
        <v>-340</v>
      </c>
      <c r="I34" s="13">
        <f>SUM(I28:I32)</f>
        <v>-25</v>
      </c>
      <c r="K34" s="151">
        <f>SUM(K28:K32)</f>
        <v>6</v>
      </c>
      <c r="L34" s="151">
        <f>SUM(L28:L32)</f>
        <v>2</v>
      </c>
      <c r="M34" s="151">
        <f>SUM(M28:M32)</f>
        <v>0</v>
      </c>
      <c r="N34" s="151">
        <f>SUM(N28:N32)</f>
        <v>3</v>
      </c>
      <c r="O34" s="151">
        <f>SUM(O28:O32)</f>
        <v>1</v>
      </c>
    </row>
    <row r="35" spans="2:15" s="23" customFormat="1" ht="12.75" hidden="1">
      <c r="B35" s="12"/>
      <c r="C35" s="12"/>
      <c r="D35" s="85"/>
      <c r="E35" s="41"/>
      <c r="F35" s="38"/>
      <c r="G35" s="38"/>
      <c r="H35" s="38"/>
      <c r="I35" s="38"/>
      <c r="K35" s="183"/>
      <c r="L35" s="183"/>
      <c r="M35" s="183"/>
      <c r="N35" s="183"/>
      <c r="O35" s="183"/>
    </row>
    <row r="36" spans="2:15" s="23" customFormat="1" ht="12.75" hidden="1">
      <c r="B36" s="12"/>
      <c r="C36" s="181" t="s">
        <v>322</v>
      </c>
      <c r="D36" s="12"/>
      <c r="E36" s="27" t="s">
        <v>132</v>
      </c>
      <c r="F36" s="182">
        <f>+SUMIF($E$28:$E$32,$E$36,F28:F32)</f>
        <v>0</v>
      </c>
      <c r="G36" s="182">
        <f>+SUMIF($E$28:$E$32,$E$36,G28:G32)</f>
        <v>0</v>
      </c>
      <c r="H36" s="182">
        <f>+SUMIF($E$28:$E$32,$E$36,H28:H32)</f>
        <v>0</v>
      </c>
      <c r="I36" s="182">
        <f>+SUMIF($E$28:$E$32,$E$36,I28:I32)</f>
        <v>0</v>
      </c>
      <c r="K36" s="183"/>
      <c r="L36" s="183"/>
      <c r="M36" s="183"/>
      <c r="N36" s="183"/>
      <c r="O36" s="183"/>
    </row>
    <row r="37" spans="2:15" s="23" customFormat="1" ht="12.75" hidden="1">
      <c r="B37" s="12"/>
      <c r="C37" s="181" t="s">
        <v>323</v>
      </c>
      <c r="D37" s="12"/>
      <c r="E37" s="27" t="s">
        <v>133</v>
      </c>
      <c r="F37" s="182">
        <f>+SUMIF($E$28:$E$32,$E$37,F28:F32)</f>
        <v>0</v>
      </c>
      <c r="G37" s="182">
        <f>+SUMIF($E$28:$E$32,$E$37,G28:G32)</f>
        <v>0</v>
      </c>
      <c r="H37" s="182">
        <f>+SUMIF($E$28:$E$32,$E$37,H28:H32)</f>
        <v>-300</v>
      </c>
      <c r="I37" s="182">
        <f>+SUMIF($E$28:$E$32,$E$37,I28:I32)</f>
        <v>0</v>
      </c>
      <c r="K37" s="183"/>
      <c r="L37" s="183"/>
      <c r="M37" s="183"/>
      <c r="N37" s="183"/>
      <c r="O37" s="183"/>
    </row>
    <row r="38" spans="2:15" s="23" customFormat="1" ht="12.75" hidden="1">
      <c r="B38" s="12"/>
      <c r="C38" s="181" t="s">
        <v>324</v>
      </c>
      <c r="D38" s="12"/>
      <c r="E38" s="27" t="s">
        <v>129</v>
      </c>
      <c r="F38" s="182">
        <f>+SUMIF($E$28:$E$32,$E$38,F28:F32)</f>
        <v>-120</v>
      </c>
      <c r="G38" s="182">
        <f>+SUMIF($E$28:$E$32,$E$38,G28:G32)</f>
        <v>-40</v>
      </c>
      <c r="H38" s="182">
        <f>+SUMIF($E$28:$E$32,$E$38,H28:H32)</f>
        <v>-40</v>
      </c>
      <c r="I38" s="182">
        <f>+SUMIF($E$28:$E$32,$E$38,I28:I32)</f>
        <v>-25</v>
      </c>
      <c r="K38" s="183"/>
      <c r="L38" s="183"/>
      <c r="M38" s="183"/>
      <c r="N38" s="183"/>
      <c r="O38" s="183"/>
    </row>
    <row r="39" spans="2:15" s="23" customFormat="1" ht="12.75">
      <c r="B39" s="18" t="s">
        <v>110</v>
      </c>
      <c r="C39" s="19"/>
      <c r="D39" s="86"/>
      <c r="E39" s="41"/>
      <c r="F39" s="16"/>
      <c r="G39" s="16"/>
      <c r="H39" s="16"/>
      <c r="I39" s="16"/>
      <c r="K39" s="145"/>
      <c r="L39" s="145"/>
      <c r="M39" s="145"/>
      <c r="N39" s="145"/>
      <c r="O39" s="145"/>
    </row>
    <row r="40" spans="1:15" ht="12.75">
      <c r="A40" s="1">
        <f>+A32+1</f>
        <v>16</v>
      </c>
      <c r="B40" s="5" t="s">
        <v>298</v>
      </c>
      <c r="C40" s="6" t="s">
        <v>9</v>
      </c>
      <c r="D40" s="84"/>
      <c r="E40" s="115"/>
      <c r="F40" s="7"/>
      <c r="G40" s="7">
        <v>0</v>
      </c>
      <c r="H40" s="25">
        <v>-220</v>
      </c>
      <c r="I40" s="7"/>
      <c r="K40" s="152">
        <f aca="true" t="shared" si="2" ref="K40:K47">+SUM(L40:O40)</f>
        <v>0</v>
      </c>
      <c r="L40" s="153"/>
      <c r="M40" s="153"/>
      <c r="N40" s="153"/>
      <c r="O40" s="153"/>
    </row>
    <row r="41" spans="1:15" ht="12.75">
      <c r="A41" s="1">
        <f aca="true" t="shared" si="3" ref="A41:A57">+A40+1</f>
        <v>17</v>
      </c>
      <c r="B41" s="5" t="s">
        <v>295</v>
      </c>
      <c r="C41" s="6" t="s">
        <v>10</v>
      </c>
      <c r="D41" s="84"/>
      <c r="E41" s="115"/>
      <c r="F41" s="24">
        <v>105</v>
      </c>
      <c r="G41" s="33"/>
      <c r="H41" s="7"/>
      <c r="I41" s="7"/>
      <c r="K41" s="152">
        <f t="shared" si="2"/>
        <v>0</v>
      </c>
      <c r="L41" s="153"/>
      <c r="M41" s="153"/>
      <c r="N41" s="153"/>
      <c r="O41" s="153"/>
    </row>
    <row r="42" spans="1:15" ht="25.5">
      <c r="A42" s="1">
        <f t="shared" si="3"/>
        <v>18</v>
      </c>
      <c r="B42" s="5" t="s">
        <v>298</v>
      </c>
      <c r="C42" s="6" t="s">
        <v>11</v>
      </c>
      <c r="D42" s="84"/>
      <c r="E42" s="115"/>
      <c r="F42" s="24">
        <v>90</v>
      </c>
      <c r="G42" s="33"/>
      <c r="H42" s="7"/>
      <c r="I42" s="7"/>
      <c r="K42" s="152">
        <f t="shared" si="2"/>
        <v>0</v>
      </c>
      <c r="L42" s="153"/>
      <c r="M42" s="153"/>
      <c r="N42" s="153"/>
      <c r="O42" s="153"/>
    </row>
    <row r="43" spans="1:15" ht="25.5">
      <c r="A43" s="1">
        <f t="shared" si="3"/>
        <v>19</v>
      </c>
      <c r="B43" s="5" t="s">
        <v>300</v>
      </c>
      <c r="C43" s="6" t="s">
        <v>10</v>
      </c>
      <c r="D43" s="84"/>
      <c r="E43" s="115"/>
      <c r="F43" s="24">
        <v>90</v>
      </c>
      <c r="G43" s="33"/>
      <c r="H43" s="7"/>
      <c r="I43" s="7"/>
      <c r="K43" s="152">
        <f t="shared" si="2"/>
        <v>0</v>
      </c>
      <c r="L43" s="153"/>
      <c r="M43" s="153"/>
      <c r="N43" s="153"/>
      <c r="O43" s="153"/>
    </row>
    <row r="44" spans="1:15" ht="25.5">
      <c r="A44" s="1">
        <f t="shared" si="3"/>
        <v>20</v>
      </c>
      <c r="B44" s="5" t="s">
        <v>300</v>
      </c>
      <c r="C44" s="6" t="s">
        <v>12</v>
      </c>
      <c r="D44" s="84"/>
      <c r="E44" s="115"/>
      <c r="F44" s="24">
        <v>14</v>
      </c>
      <c r="G44" s="25">
        <v>-14</v>
      </c>
      <c r="H44" s="7"/>
      <c r="I44" s="7"/>
      <c r="K44" s="152">
        <f t="shared" si="2"/>
        <v>0</v>
      </c>
      <c r="L44" s="153"/>
      <c r="M44" s="153"/>
      <c r="N44" s="153"/>
      <c r="O44" s="153"/>
    </row>
    <row r="45" spans="1:15" ht="25.5">
      <c r="A45" s="1">
        <f t="shared" si="3"/>
        <v>21</v>
      </c>
      <c r="B45" s="5" t="s">
        <v>302</v>
      </c>
      <c r="C45" s="6" t="s">
        <v>13</v>
      </c>
      <c r="D45" s="84"/>
      <c r="E45" s="115"/>
      <c r="F45" s="24">
        <v>56</v>
      </c>
      <c r="G45" s="33"/>
      <c r="H45" s="7"/>
      <c r="I45" s="7"/>
      <c r="K45" s="152">
        <f t="shared" si="2"/>
        <v>0</v>
      </c>
      <c r="L45" s="153"/>
      <c r="M45" s="153"/>
      <c r="N45" s="153"/>
      <c r="O45" s="153"/>
    </row>
    <row r="46" spans="1:15" ht="25.5">
      <c r="A46" s="1">
        <f t="shared" si="3"/>
        <v>22</v>
      </c>
      <c r="B46" s="5" t="s">
        <v>14</v>
      </c>
      <c r="C46" s="6" t="s">
        <v>15</v>
      </c>
      <c r="D46" s="84"/>
      <c r="E46" s="115"/>
      <c r="F46" s="24">
        <v>30</v>
      </c>
      <c r="G46" s="33"/>
      <c r="H46" s="7"/>
      <c r="I46" s="7"/>
      <c r="K46" s="152">
        <f t="shared" si="2"/>
        <v>0</v>
      </c>
      <c r="L46" s="153"/>
      <c r="M46" s="153"/>
      <c r="N46" s="153"/>
      <c r="O46" s="153"/>
    </row>
    <row r="47" spans="1:15" ht="25.5">
      <c r="A47" s="1">
        <f t="shared" si="3"/>
        <v>23</v>
      </c>
      <c r="B47" s="5" t="s">
        <v>1</v>
      </c>
      <c r="C47" s="6" t="s">
        <v>56</v>
      </c>
      <c r="D47" s="84"/>
      <c r="E47" s="115"/>
      <c r="F47" s="24">
        <v>75</v>
      </c>
      <c r="G47" s="33"/>
      <c r="H47" s="7"/>
      <c r="I47" s="7"/>
      <c r="K47" s="152">
        <f t="shared" si="2"/>
        <v>0</v>
      </c>
      <c r="L47" s="153"/>
      <c r="M47" s="153"/>
      <c r="N47" s="153"/>
      <c r="O47" s="153"/>
    </row>
    <row r="48" spans="1:15" ht="12.75">
      <c r="A48" s="1">
        <f t="shared" si="3"/>
        <v>24</v>
      </c>
      <c r="B48" s="5" t="s">
        <v>298</v>
      </c>
      <c r="C48" s="6" t="s">
        <v>368</v>
      </c>
      <c r="D48" s="84"/>
      <c r="E48" s="115"/>
      <c r="F48" s="24">
        <v>30</v>
      </c>
      <c r="G48" s="33"/>
      <c r="H48" s="7"/>
      <c r="I48" s="7"/>
      <c r="K48" s="152"/>
      <c r="L48" s="153"/>
      <c r="M48" s="153"/>
      <c r="N48" s="153"/>
      <c r="O48" s="153"/>
    </row>
    <row r="49" spans="1:15" ht="12.75">
      <c r="A49" s="1">
        <f t="shared" si="3"/>
        <v>25</v>
      </c>
      <c r="B49" s="5" t="s">
        <v>369</v>
      </c>
      <c r="C49" s="6" t="s">
        <v>370</v>
      </c>
      <c r="D49" s="84"/>
      <c r="E49" s="115"/>
      <c r="F49" s="24">
        <v>100</v>
      </c>
      <c r="G49" s="33"/>
      <c r="H49" s="7"/>
      <c r="I49" s="7"/>
      <c r="K49" s="152">
        <v>-4</v>
      </c>
      <c r="L49" s="153"/>
      <c r="M49" s="153"/>
      <c r="N49" s="153"/>
      <c r="O49" s="153"/>
    </row>
    <row r="50" spans="2:15" s="23" customFormat="1" ht="12.75">
      <c r="B50" s="8"/>
      <c r="C50" s="9"/>
      <c r="D50" s="86"/>
      <c r="E50" s="41"/>
      <c r="F50" s="10"/>
      <c r="G50" s="10"/>
      <c r="H50" s="10"/>
      <c r="I50" s="10"/>
      <c r="K50" s="154"/>
      <c r="L50" s="154"/>
      <c r="M50" s="154"/>
      <c r="N50" s="154"/>
      <c r="O50" s="154"/>
    </row>
    <row r="51" spans="2:15" s="23" customFormat="1" ht="13.5" thickBot="1">
      <c r="B51" s="287" t="s">
        <v>113</v>
      </c>
      <c r="C51" s="287"/>
      <c r="D51" s="85"/>
      <c r="E51" s="41"/>
      <c r="F51" s="13">
        <f>+SUM(F40:F49)</f>
        <v>590</v>
      </c>
      <c r="G51" s="13">
        <f aca="true" t="shared" si="4" ref="G51:O51">+SUM(G40:G49)</f>
        <v>-14</v>
      </c>
      <c r="H51" s="13">
        <f t="shared" si="4"/>
        <v>-220</v>
      </c>
      <c r="I51" s="13">
        <f t="shared" si="4"/>
        <v>0</v>
      </c>
      <c r="K51" s="151">
        <f t="shared" si="4"/>
        <v>-4</v>
      </c>
      <c r="L51" s="151">
        <f t="shared" si="4"/>
        <v>0</v>
      </c>
      <c r="M51" s="151">
        <f t="shared" si="4"/>
        <v>0</v>
      </c>
      <c r="N51" s="151">
        <f t="shared" si="4"/>
        <v>0</v>
      </c>
      <c r="O51" s="151">
        <f t="shared" si="4"/>
        <v>0</v>
      </c>
    </row>
    <row r="52" spans="2:15" s="23" customFormat="1" ht="12.75">
      <c r="B52" s="12"/>
      <c r="C52" s="12"/>
      <c r="D52" s="85"/>
      <c r="E52" s="41"/>
      <c r="F52" s="38"/>
      <c r="G52" s="38"/>
      <c r="H52" s="38"/>
      <c r="I52" s="38"/>
      <c r="K52" s="183"/>
      <c r="L52" s="183"/>
      <c r="M52" s="183"/>
      <c r="N52" s="183"/>
      <c r="O52" s="183"/>
    </row>
    <row r="53" spans="2:15" s="23" customFormat="1" ht="12.75">
      <c r="B53" s="12" t="s">
        <v>435</v>
      </c>
      <c r="C53" s="15"/>
      <c r="D53" s="86"/>
      <c r="E53" s="41"/>
      <c r="F53" s="11"/>
      <c r="G53" s="11"/>
      <c r="H53" s="11"/>
      <c r="I53" s="11"/>
      <c r="K53" s="155"/>
      <c r="L53" s="155"/>
      <c r="M53" s="155"/>
      <c r="N53" s="155"/>
      <c r="O53" s="155"/>
    </row>
    <row r="54" spans="1:15" ht="25.5">
      <c r="A54" s="1">
        <f>+A49+1</f>
        <v>26</v>
      </c>
      <c r="B54" s="5" t="s">
        <v>14</v>
      </c>
      <c r="C54" s="6" t="s">
        <v>446</v>
      </c>
      <c r="D54" s="86"/>
      <c r="E54" s="41"/>
      <c r="F54" s="25">
        <v>2</v>
      </c>
      <c r="G54" s="33"/>
      <c r="H54" s="7"/>
      <c r="I54" s="7"/>
      <c r="K54" s="152"/>
      <c r="L54" s="153"/>
      <c r="M54" s="153"/>
      <c r="N54" s="153"/>
      <c r="O54" s="153"/>
    </row>
    <row r="55" spans="1:15" ht="12.75">
      <c r="A55" s="1">
        <f t="shared" si="3"/>
        <v>27</v>
      </c>
      <c r="B55" s="5" t="s">
        <v>14</v>
      </c>
      <c r="C55" s="6" t="s">
        <v>416</v>
      </c>
      <c r="D55" s="86"/>
      <c r="E55" s="41"/>
      <c r="F55" s="25">
        <v>12</v>
      </c>
      <c r="G55" s="25">
        <v>-12</v>
      </c>
      <c r="H55" s="7"/>
      <c r="I55" s="7"/>
      <c r="K55" s="152"/>
      <c r="L55" s="153"/>
      <c r="M55" s="153"/>
      <c r="N55" s="153"/>
      <c r="O55" s="153"/>
    </row>
    <row r="56" spans="1:15" ht="25.5">
      <c r="A56" s="1">
        <f t="shared" si="3"/>
        <v>28</v>
      </c>
      <c r="B56" s="5" t="s">
        <v>298</v>
      </c>
      <c r="C56" s="6" t="s">
        <v>453</v>
      </c>
      <c r="D56" s="86"/>
      <c r="E56" s="41"/>
      <c r="F56" s="25">
        <v>15</v>
      </c>
      <c r="G56" s="25">
        <v>-15</v>
      </c>
      <c r="H56" s="7"/>
      <c r="I56" s="7"/>
      <c r="K56" s="152"/>
      <c r="L56" s="153"/>
      <c r="M56" s="153"/>
      <c r="N56" s="153"/>
      <c r="O56" s="153"/>
    </row>
    <row r="57" spans="1:15" ht="25.5">
      <c r="A57" s="1">
        <f t="shared" si="3"/>
        <v>29</v>
      </c>
      <c r="B57" s="5" t="s">
        <v>300</v>
      </c>
      <c r="C57" s="6" t="s">
        <v>415</v>
      </c>
      <c r="D57" s="86"/>
      <c r="E57" s="41"/>
      <c r="F57" s="7"/>
      <c r="G57" s="25">
        <v>27</v>
      </c>
      <c r="H57" s="7"/>
      <c r="I57" s="7"/>
      <c r="K57" s="152"/>
      <c r="L57" s="153"/>
      <c r="M57" s="153"/>
      <c r="N57" s="153"/>
      <c r="O57" s="153"/>
    </row>
    <row r="58" spans="2:15" s="23" customFormat="1" ht="12.75">
      <c r="B58" s="14"/>
      <c r="C58" s="15"/>
      <c r="D58" s="86"/>
      <c r="E58" s="41"/>
      <c r="F58" s="11"/>
      <c r="G58" s="11"/>
      <c r="H58" s="11"/>
      <c r="I58" s="11"/>
      <c r="K58" s="155"/>
      <c r="L58" s="155"/>
      <c r="M58" s="155"/>
      <c r="N58" s="155"/>
      <c r="O58" s="155"/>
    </row>
    <row r="59" spans="2:15" s="23" customFormat="1" ht="13.5" thickBot="1">
      <c r="B59" s="287" t="s">
        <v>436</v>
      </c>
      <c r="C59" s="287"/>
      <c r="D59" s="85"/>
      <c r="E59" s="41"/>
      <c r="F59" s="13">
        <f>SUM(F54:F58)</f>
        <v>29</v>
      </c>
      <c r="G59" s="13">
        <f>SUM(G54:G58)</f>
        <v>0</v>
      </c>
      <c r="H59" s="13">
        <f>SUM(H54:H58)</f>
        <v>0</v>
      </c>
      <c r="I59" s="13">
        <f>SUM(I54:I58)</f>
        <v>0</v>
      </c>
      <c r="K59" s="151">
        <f>SUM(K54:K58)</f>
        <v>0</v>
      </c>
      <c r="L59" s="151">
        <f>SUM(L54:L58)</f>
        <v>0</v>
      </c>
      <c r="M59" s="151">
        <f>SUM(M54:M58)</f>
        <v>0</v>
      </c>
      <c r="N59" s="151">
        <f>SUM(N54:N58)</f>
        <v>0</v>
      </c>
      <c r="O59" s="151">
        <f>SUM(O54:O58)</f>
        <v>0</v>
      </c>
    </row>
    <row r="60" spans="2:15" s="23" customFormat="1" ht="6" customHeight="1">
      <c r="B60" s="14"/>
      <c r="C60" s="15"/>
      <c r="D60" s="86"/>
      <c r="E60" s="41"/>
      <c r="F60" s="11"/>
      <c r="G60" s="11"/>
      <c r="H60" s="11"/>
      <c r="I60" s="11"/>
      <c r="K60" s="155"/>
      <c r="L60" s="155"/>
      <c r="M60" s="155"/>
      <c r="N60" s="155"/>
      <c r="O60" s="155"/>
    </row>
    <row r="61" spans="2:15" s="23" customFormat="1" ht="12.75">
      <c r="B61" s="18" t="s">
        <v>108</v>
      </c>
      <c r="C61" s="19"/>
      <c r="D61" s="86"/>
      <c r="E61" s="41"/>
      <c r="F61" s="16"/>
      <c r="G61" s="16"/>
      <c r="H61" s="16"/>
      <c r="I61" s="16"/>
      <c r="K61" s="145"/>
      <c r="L61" s="145"/>
      <c r="M61" s="145"/>
      <c r="N61" s="145"/>
      <c r="O61" s="145"/>
    </row>
    <row r="62" spans="1:15" ht="25.5">
      <c r="A62" s="1">
        <f>+A57+1</f>
        <v>30</v>
      </c>
      <c r="B62" s="5" t="s">
        <v>298</v>
      </c>
      <c r="C62" s="6" t="s">
        <v>16</v>
      </c>
      <c r="D62" s="84"/>
      <c r="E62" s="115"/>
      <c r="F62" s="7">
        <v>-50</v>
      </c>
      <c r="G62" s="7"/>
      <c r="H62" s="7"/>
      <c r="I62" s="7"/>
      <c r="K62" s="152">
        <f>+SUM(L62:O62)</f>
        <v>0</v>
      </c>
      <c r="L62" s="153"/>
      <c r="M62" s="153"/>
      <c r="N62" s="153"/>
      <c r="O62" s="153"/>
    </row>
    <row r="63" spans="6:9" ht="12.75">
      <c r="F63" s="32"/>
      <c r="G63" s="32"/>
      <c r="H63" s="32"/>
      <c r="I63" s="32"/>
    </row>
    <row r="64" spans="2:15" s="23" customFormat="1" ht="13.5" customHeight="1" thickBot="1">
      <c r="B64" s="287" t="s">
        <v>109</v>
      </c>
      <c r="C64" s="287"/>
      <c r="D64" s="85"/>
      <c r="E64" s="41"/>
      <c r="F64" s="13">
        <f>+F62</f>
        <v>-50</v>
      </c>
      <c r="G64" s="13">
        <f>+G62</f>
        <v>0</v>
      </c>
      <c r="H64" s="13">
        <f>+H62</f>
        <v>0</v>
      </c>
      <c r="I64" s="13">
        <f>+I62</f>
        <v>0</v>
      </c>
      <c r="K64" s="151">
        <f>+K62</f>
        <v>0</v>
      </c>
      <c r="L64" s="151">
        <f>+L62</f>
        <v>0</v>
      </c>
      <c r="M64" s="151">
        <f>+M62</f>
        <v>0</v>
      </c>
      <c r="N64" s="151">
        <f>+N62</f>
        <v>0</v>
      </c>
      <c r="O64" s="151">
        <f>+O62</f>
        <v>0</v>
      </c>
    </row>
    <row r="65" spans="6:9" ht="12.75">
      <c r="F65" s="32"/>
      <c r="G65" s="32"/>
      <c r="H65" s="32"/>
      <c r="I65" s="32"/>
    </row>
    <row r="66" spans="2:15" s="23" customFormat="1" ht="13.5" customHeight="1" thickBot="1">
      <c r="B66" s="287" t="s">
        <v>366</v>
      </c>
      <c r="C66" s="287"/>
      <c r="D66" s="85"/>
      <c r="E66" s="41"/>
      <c r="F66" s="13">
        <f>+F64+F59+F34+F21+F9+F51</f>
        <v>-242</v>
      </c>
      <c r="G66" s="13">
        <f>+G64+G59+G34+G21+G9+G51</f>
        <v>-253.75</v>
      </c>
      <c r="H66" s="13">
        <f>+H64+H59+H34+H21+H9+H51</f>
        <v>-703.8050000000001</v>
      </c>
      <c r="I66" s="13">
        <f>+I64+I59+I34+I21+I9+I51</f>
        <v>-291.991</v>
      </c>
      <c r="K66" s="151">
        <f>+K64+K59+K34+K9+K51</f>
        <v>2</v>
      </c>
      <c r="L66" s="151">
        <f>+L64+L59+L34+L9+L51</f>
        <v>2</v>
      </c>
      <c r="M66" s="151">
        <f>+M64+M59+M34+M9+M51</f>
        <v>0</v>
      </c>
      <c r="N66" s="151">
        <f>+N64+N59+N34+N9+N51</f>
        <v>3</v>
      </c>
      <c r="O66" s="151">
        <f>+O64+O59+O34+O9+O51</f>
        <v>1</v>
      </c>
    </row>
    <row r="67" spans="6:9" ht="12.75">
      <c r="F67" s="32"/>
      <c r="G67" s="32"/>
      <c r="H67" s="32"/>
      <c r="I67" s="32"/>
    </row>
    <row r="68" spans="2:15" ht="12.75">
      <c r="B68" s="2" t="s">
        <v>127</v>
      </c>
      <c r="E68" s="39"/>
      <c r="F68" s="4">
        <f>+F66+F4</f>
        <v>-1135</v>
      </c>
      <c r="G68" s="4">
        <f>+G66+G4</f>
        <v>-1388.75</v>
      </c>
      <c r="H68" s="4">
        <f>+H66+H4</f>
        <v>-2092.5550000000003</v>
      </c>
      <c r="I68" s="4">
        <f>+I66+I4</f>
        <v>-2384.5460000000003</v>
      </c>
      <c r="K68" s="176"/>
      <c r="L68" s="176"/>
      <c r="M68" s="176"/>
      <c r="N68" s="176"/>
      <c r="O68" s="176"/>
    </row>
    <row r="69" ht="15" customHeight="1" hidden="1"/>
    <row r="70" spans="2:15" ht="12.75" hidden="1">
      <c r="B70" s="2" t="s">
        <v>115</v>
      </c>
      <c r="E70" s="39"/>
      <c r="F70" s="4">
        <f>+F68+1</f>
        <v>-1134</v>
      </c>
      <c r="G70" s="4">
        <f>-1722+50</f>
        <v>-1672</v>
      </c>
      <c r="H70" s="4">
        <f>-1942+49</f>
        <v>-1893</v>
      </c>
      <c r="I70" s="4">
        <f>-2345+49</f>
        <v>-2296</v>
      </c>
      <c r="J70" s="32"/>
      <c r="K70" s="176"/>
      <c r="L70" s="176"/>
      <c r="M70" s="176"/>
      <c r="N70" s="176"/>
      <c r="O70" s="176"/>
    </row>
    <row r="71" ht="12.75" hidden="1"/>
    <row r="72" spans="2:15" ht="12.75" hidden="1">
      <c r="B72" s="2" t="s">
        <v>128</v>
      </c>
      <c r="E72" s="39"/>
      <c r="F72" s="4">
        <f>+F68-F70</f>
        <v>-1</v>
      </c>
      <c r="G72" s="4">
        <f>+G68-G70</f>
        <v>283.25</v>
      </c>
      <c r="H72" s="4">
        <f>+H68-H70</f>
        <v>-199.5550000000003</v>
      </c>
      <c r="I72" s="4">
        <f>+I68-I70</f>
        <v>-88.54600000000028</v>
      </c>
      <c r="K72" s="176"/>
      <c r="L72" s="176"/>
      <c r="M72" s="176"/>
      <c r="N72" s="176"/>
      <c r="O72" s="176"/>
    </row>
    <row r="74" spans="2:3" ht="12.75">
      <c r="B74" s="46"/>
      <c r="C74" s="2" t="s">
        <v>363</v>
      </c>
    </row>
    <row r="76" spans="4:7" ht="12.75">
      <c r="D76" s="1"/>
      <c r="E76" s="23"/>
      <c r="G76" s="44"/>
    </row>
  </sheetData>
  <mergeCells count="11">
    <mergeCell ref="B66:C66"/>
    <mergeCell ref="B27:C27"/>
    <mergeCell ref="B34:C34"/>
    <mergeCell ref="B51:C51"/>
    <mergeCell ref="B64:C64"/>
    <mergeCell ref="B59:C59"/>
    <mergeCell ref="K2:O2"/>
    <mergeCell ref="B1:I1"/>
    <mergeCell ref="B4:C4"/>
    <mergeCell ref="B21:C21"/>
    <mergeCell ref="B9:C9"/>
  </mergeCells>
  <conditionalFormatting sqref="K64:O64 K66:O66 E64:I64 E34:I35 F23:I25 E26:I32 E12:I22 K12:O32 K9:O9 K6:O7 E9:I9 E6:I7 E39:E50 F36:I50 E66:I66 E51:I62 K34:O62">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1"/>
  </sheetPr>
  <dimension ref="A1:O48"/>
  <sheetViews>
    <sheetView tabSelected="1" zoomScale="75" zoomScaleNormal="75" workbookViewId="0" topLeftCell="A1">
      <selection activeCell="A2" sqref="A2:O5"/>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51" customWidth="1"/>
    <col min="6" max="6" width="9.28125" style="1" bestFit="1" customWidth="1"/>
    <col min="7" max="7" width="10.8515625" style="1" bestFit="1" customWidth="1"/>
    <col min="8" max="8" width="10.421875" style="1" bestFit="1" customWidth="1"/>
    <col min="9" max="9" width="10.8515625" style="1" bestFit="1" customWidth="1"/>
    <col min="10" max="10" width="1.8515625" style="1" customWidth="1"/>
    <col min="11" max="11" width="5.421875" style="1" bestFit="1" customWidth="1"/>
    <col min="12" max="12" width="4.8515625" style="1" bestFit="1" customWidth="1"/>
    <col min="13" max="15" width="4.7109375" style="1" bestFit="1" customWidth="1"/>
    <col min="16" max="16" width="2.28125" style="1" customWidth="1"/>
    <col min="17" max="16384" width="9.140625" style="1" customWidth="1"/>
  </cols>
  <sheetData>
    <row r="1" spans="2:9" ht="32.25" customHeight="1">
      <c r="B1" s="297" t="s">
        <v>243</v>
      </c>
      <c r="C1" s="297"/>
      <c r="D1" s="297"/>
      <c r="E1" s="297"/>
      <c r="F1" s="297"/>
      <c r="G1" s="297"/>
      <c r="H1" s="297"/>
      <c r="I1" s="297"/>
    </row>
    <row r="2" spans="1:15" ht="14.25" customHeight="1">
      <c r="A2" s="281"/>
      <c r="C2" s="2" t="s">
        <v>94</v>
      </c>
      <c r="D2" s="2"/>
      <c r="E2" s="27"/>
      <c r="F2" s="36" t="s">
        <v>117</v>
      </c>
      <c r="G2" s="36" t="s">
        <v>118</v>
      </c>
      <c r="H2" s="36" t="s">
        <v>123</v>
      </c>
      <c r="I2" s="36" t="s">
        <v>119</v>
      </c>
      <c r="K2" s="285" t="s">
        <v>311</v>
      </c>
      <c r="L2" s="285"/>
      <c r="M2" s="285"/>
      <c r="N2" s="285"/>
      <c r="O2" s="285"/>
    </row>
    <row r="3" spans="3:15" ht="46.5" customHeight="1">
      <c r="C3" s="2"/>
      <c r="D3" s="2"/>
      <c r="E3" s="27" t="s">
        <v>121</v>
      </c>
      <c r="F3" s="36" t="s">
        <v>95</v>
      </c>
      <c r="G3" s="36" t="s">
        <v>95</v>
      </c>
      <c r="H3" s="36" t="s">
        <v>95</v>
      </c>
      <c r="I3" s="36" t="s">
        <v>95</v>
      </c>
      <c r="K3" s="143" t="s">
        <v>96</v>
      </c>
      <c r="L3" s="143" t="s">
        <v>117</v>
      </c>
      <c r="M3" s="143" t="s">
        <v>118</v>
      </c>
      <c r="N3" s="143" t="s">
        <v>123</v>
      </c>
      <c r="O3" s="143" t="s">
        <v>119</v>
      </c>
    </row>
    <row r="4" spans="2:9" ht="12.75">
      <c r="B4" s="2" t="s">
        <v>122</v>
      </c>
      <c r="C4" s="2"/>
      <c r="D4" s="20"/>
      <c r="E4" s="27"/>
      <c r="F4" s="4">
        <v>3073</v>
      </c>
      <c r="G4" s="4">
        <f>+F41</f>
        <v>2918.986</v>
      </c>
      <c r="H4" s="4">
        <f>+G41</f>
        <v>2721.986</v>
      </c>
      <c r="I4" s="4">
        <f>+H41</f>
        <v>2707.986</v>
      </c>
    </row>
    <row r="5" spans="2:9" ht="17.25" customHeight="1">
      <c r="B5" s="291" t="s">
        <v>97</v>
      </c>
      <c r="C5" s="291"/>
      <c r="D5" s="49"/>
      <c r="E5" s="65"/>
      <c r="F5" s="64"/>
      <c r="G5" s="64"/>
      <c r="H5" s="64"/>
      <c r="I5" s="64"/>
    </row>
    <row r="6" spans="1:15" ht="25.5">
      <c r="A6" s="1">
        <v>1</v>
      </c>
      <c r="B6" s="5" t="s">
        <v>244</v>
      </c>
      <c r="C6" s="6" t="s">
        <v>245</v>
      </c>
      <c r="D6" s="21"/>
      <c r="E6" s="29" t="s">
        <v>133</v>
      </c>
      <c r="F6" s="7"/>
      <c r="G6" s="7">
        <v>-13</v>
      </c>
      <c r="H6" s="7">
        <v>-14</v>
      </c>
      <c r="I6" s="7"/>
      <c r="K6" s="152">
        <f>+SUM(L6:O6)</f>
        <v>0</v>
      </c>
      <c r="L6" s="153"/>
      <c r="M6" s="153"/>
      <c r="N6" s="153"/>
      <c r="O6" s="153"/>
    </row>
    <row r="7" spans="2:9" s="23" customFormat="1" ht="9" customHeight="1">
      <c r="B7" s="8"/>
      <c r="C7" s="9"/>
      <c r="D7" s="15"/>
      <c r="E7" s="29"/>
      <c r="F7" s="10"/>
      <c r="G7" s="10"/>
      <c r="H7" s="10"/>
      <c r="I7" s="10"/>
    </row>
    <row r="8" spans="2:15" s="23" customFormat="1" ht="13.5" thickBot="1">
      <c r="B8" s="287" t="s">
        <v>102</v>
      </c>
      <c r="C8" s="287"/>
      <c r="D8" s="12"/>
      <c r="E8" s="65"/>
      <c r="F8" s="13">
        <f>+F6</f>
        <v>0</v>
      </c>
      <c r="G8" s="13">
        <f>+G6</f>
        <v>-13</v>
      </c>
      <c r="H8" s="13">
        <f>+H6</f>
        <v>-14</v>
      </c>
      <c r="I8" s="13">
        <f>+I6</f>
        <v>0</v>
      </c>
      <c r="K8" s="151">
        <f>+K6</f>
        <v>0</v>
      </c>
      <c r="L8" s="151">
        <f>+L6</f>
        <v>0</v>
      </c>
      <c r="M8" s="151">
        <f>+M6</f>
        <v>0</v>
      </c>
      <c r="N8" s="151">
        <f>+N6</f>
        <v>0</v>
      </c>
      <c r="O8" s="151">
        <f>+O6</f>
        <v>0</v>
      </c>
    </row>
    <row r="9" spans="2:9" s="23" customFormat="1" ht="12.75" hidden="1">
      <c r="B9" s="12"/>
      <c r="C9" s="12"/>
      <c r="D9" s="12"/>
      <c r="E9" s="65"/>
      <c r="F9" s="38"/>
      <c r="G9" s="38"/>
      <c r="H9" s="38"/>
      <c r="I9" s="3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-13</v>
      </c>
      <c r="H11" s="182">
        <f>+SUMIF($E$6,$E$11,H6)</f>
        <v>-14</v>
      </c>
      <c r="I11" s="182">
        <f>+SUMIF($E$6,$E$11,I6)</f>
        <v>0</v>
      </c>
    </row>
    <row r="12" spans="2:9" s="23" customFormat="1" ht="12.75" hidden="1">
      <c r="B12" s="12"/>
      <c r="C12" s="181" t="s">
        <v>318</v>
      </c>
      <c r="D12" s="12"/>
      <c r="E12" s="27" t="s">
        <v>129</v>
      </c>
      <c r="F12" s="182">
        <f>+SUMIF($E$6,$E$12,F6)</f>
        <v>0</v>
      </c>
      <c r="G12" s="182">
        <f>+SUMIF($E$6,$E$12,G6)</f>
        <v>0</v>
      </c>
      <c r="H12" s="182">
        <f>+SUMIF($E$6,$E$12,H6)</f>
        <v>0</v>
      </c>
      <c r="I12" s="182">
        <f>+SUMIF($E$6,$E$12,I6)</f>
        <v>0</v>
      </c>
    </row>
    <row r="13" spans="2:9" s="23" customFormat="1" ht="12.75">
      <c r="B13" s="18" t="s">
        <v>105</v>
      </c>
      <c r="C13" s="19"/>
      <c r="D13" s="15"/>
      <c r="E13" s="29"/>
      <c r="F13" s="16"/>
      <c r="G13" s="16"/>
      <c r="H13" s="16"/>
      <c r="I13" s="16"/>
    </row>
    <row r="14" spans="1:15" ht="25.5">
      <c r="A14" s="1">
        <f>+A6+1</f>
        <v>2</v>
      </c>
      <c r="B14" s="5" t="s">
        <v>246</v>
      </c>
      <c r="C14" s="6" t="s">
        <v>247</v>
      </c>
      <c r="D14" s="21"/>
      <c r="E14" s="29" t="s">
        <v>129</v>
      </c>
      <c r="F14" s="7">
        <v>1.757</v>
      </c>
      <c r="G14" s="7"/>
      <c r="H14" s="7"/>
      <c r="I14" s="7"/>
      <c r="K14" s="152">
        <f aca="true" t="shared" si="0" ref="K14:K19">+SUM(L14:O14)</f>
        <v>0</v>
      </c>
      <c r="L14" s="153"/>
      <c r="M14" s="153"/>
      <c r="N14" s="153"/>
      <c r="O14" s="153"/>
    </row>
    <row r="15" spans="1:15" ht="38.25">
      <c r="A15" s="1">
        <f>+A14+1</f>
        <v>3</v>
      </c>
      <c r="B15" s="5" t="s">
        <v>246</v>
      </c>
      <c r="C15" s="6" t="s">
        <v>356</v>
      </c>
      <c r="D15" s="21"/>
      <c r="E15" s="29" t="s">
        <v>132</v>
      </c>
      <c r="F15" s="33">
        <v>-46</v>
      </c>
      <c r="G15" s="33">
        <v>-46</v>
      </c>
      <c r="H15" s="7"/>
      <c r="I15" s="7"/>
      <c r="K15" s="152">
        <f t="shared" si="0"/>
        <v>3</v>
      </c>
      <c r="L15" s="153">
        <v>1.5</v>
      </c>
      <c r="M15" s="153">
        <v>1.5</v>
      </c>
      <c r="N15" s="153"/>
      <c r="O15" s="153"/>
    </row>
    <row r="16" spans="1:15" ht="12.75">
      <c r="A16" s="1">
        <f>+A15+1</f>
        <v>4</v>
      </c>
      <c r="B16" s="5" t="s">
        <v>244</v>
      </c>
      <c r="C16" s="6" t="s">
        <v>248</v>
      </c>
      <c r="D16" s="21"/>
      <c r="E16" s="29" t="s">
        <v>133</v>
      </c>
      <c r="F16" s="7">
        <v>-133.371</v>
      </c>
      <c r="G16" s="7"/>
      <c r="H16" s="7"/>
      <c r="I16" s="7"/>
      <c r="K16" s="152">
        <f t="shared" si="0"/>
        <v>4</v>
      </c>
      <c r="L16" s="153">
        <v>4</v>
      </c>
      <c r="M16" s="153"/>
      <c r="N16" s="153"/>
      <c r="O16" s="153"/>
    </row>
    <row r="17" spans="1:15" ht="25.5">
      <c r="A17" s="1">
        <f>+A16+1</f>
        <v>5</v>
      </c>
      <c r="B17" s="5" t="s">
        <v>249</v>
      </c>
      <c r="C17" s="54" t="s">
        <v>250</v>
      </c>
      <c r="D17" s="55"/>
      <c r="E17" s="29" t="s">
        <v>133</v>
      </c>
      <c r="F17" s="33">
        <v>-69.4</v>
      </c>
      <c r="G17" s="33"/>
      <c r="H17" s="7"/>
      <c r="I17" s="7"/>
      <c r="K17" s="152">
        <f t="shared" si="0"/>
        <v>3</v>
      </c>
      <c r="L17" s="209">
        <v>3</v>
      </c>
      <c r="M17" s="209"/>
      <c r="N17" s="209"/>
      <c r="O17" s="209"/>
    </row>
    <row r="18" spans="1:15" ht="25.5">
      <c r="A18" s="1">
        <f>+A17+1</f>
        <v>6</v>
      </c>
      <c r="B18" s="5" t="s">
        <v>246</v>
      </c>
      <c r="C18" s="6" t="s">
        <v>440</v>
      </c>
      <c r="D18" s="21"/>
      <c r="E18" s="29" t="s">
        <v>133</v>
      </c>
      <c r="F18" s="7"/>
      <c r="G18" s="33"/>
      <c r="H18" s="7"/>
      <c r="I18" s="24">
        <f>-65528/1000</f>
        <v>-65.528</v>
      </c>
      <c r="K18" s="152">
        <f t="shared" si="0"/>
        <v>2</v>
      </c>
      <c r="L18" s="153"/>
      <c r="M18" s="153"/>
      <c r="N18" s="153"/>
      <c r="O18" s="153">
        <v>2</v>
      </c>
    </row>
    <row r="19" spans="1:15" ht="25.5">
      <c r="A19" s="1">
        <f>+A18+1</f>
        <v>7</v>
      </c>
      <c r="B19" s="5" t="s">
        <v>246</v>
      </c>
      <c r="C19" s="6" t="s">
        <v>442</v>
      </c>
      <c r="D19" s="21"/>
      <c r="E19" s="29" t="s">
        <v>133</v>
      </c>
      <c r="F19" s="7"/>
      <c r="G19" s="25">
        <v>-35</v>
      </c>
      <c r="H19" s="7"/>
      <c r="I19" s="52"/>
      <c r="J19" s="221"/>
      <c r="K19" s="222">
        <f t="shared" si="0"/>
        <v>1</v>
      </c>
      <c r="L19" s="153"/>
      <c r="M19" s="153">
        <v>1</v>
      </c>
      <c r="N19" s="153"/>
      <c r="O19" s="153"/>
    </row>
    <row r="20" spans="2:9" ht="12.75">
      <c r="B20" s="14"/>
      <c r="C20" s="15"/>
      <c r="D20" s="15"/>
      <c r="E20" s="29"/>
      <c r="F20" s="11"/>
      <c r="G20" s="11"/>
      <c r="H20" s="11"/>
      <c r="I20" s="66"/>
    </row>
    <row r="21" spans="2:15" s="23" customFormat="1" ht="13.5" thickBot="1">
      <c r="B21" s="287" t="s">
        <v>107</v>
      </c>
      <c r="C21" s="287"/>
      <c r="D21" s="12"/>
      <c r="E21" s="65"/>
      <c r="F21" s="13">
        <f>+SUM(F14:F19)</f>
        <v>-247.014</v>
      </c>
      <c r="G21" s="13">
        <f aca="true" t="shared" si="1" ref="G21:O21">+SUM(G14:G19)</f>
        <v>-81</v>
      </c>
      <c r="H21" s="13">
        <f t="shared" si="1"/>
        <v>0</v>
      </c>
      <c r="I21" s="13">
        <f t="shared" si="1"/>
        <v>-65.528</v>
      </c>
      <c r="K21" s="151">
        <f t="shared" si="1"/>
        <v>13</v>
      </c>
      <c r="L21" s="151">
        <f t="shared" si="1"/>
        <v>8.5</v>
      </c>
      <c r="M21" s="151">
        <f t="shared" si="1"/>
        <v>2.5</v>
      </c>
      <c r="N21" s="151">
        <f t="shared" si="1"/>
        <v>0</v>
      </c>
      <c r="O21" s="151">
        <f t="shared" si="1"/>
        <v>2</v>
      </c>
    </row>
    <row r="22" spans="2:9" s="23" customFormat="1" ht="12.75" hidden="1">
      <c r="B22" s="12"/>
      <c r="C22" s="12"/>
      <c r="D22" s="12"/>
      <c r="E22" s="65"/>
      <c r="F22" s="38"/>
      <c r="G22" s="38"/>
      <c r="H22" s="38"/>
      <c r="I22" s="38"/>
    </row>
    <row r="23" spans="2:9" s="23" customFormat="1" ht="12.75" hidden="1">
      <c r="B23" s="12"/>
      <c r="C23" s="181" t="s">
        <v>322</v>
      </c>
      <c r="D23" s="12"/>
      <c r="E23" s="27" t="s">
        <v>132</v>
      </c>
      <c r="F23" s="182">
        <f>+SUMIF($E$14:$E$18,$E$23,F14:F18)</f>
        <v>-46</v>
      </c>
      <c r="G23" s="182">
        <f>+SUMIF($E$14:$E$18,$E$23,G14:G18)</f>
        <v>-46</v>
      </c>
      <c r="H23" s="182">
        <f>+SUMIF($E$14:$E$18,$E$23,H14:H18)</f>
        <v>0</v>
      </c>
      <c r="I23" s="182">
        <f>+SUMIF($E$14:$E$18,$E$23,I14:I18)</f>
        <v>0</v>
      </c>
    </row>
    <row r="24" spans="2:9" s="23" customFormat="1" ht="12.75" hidden="1">
      <c r="B24" s="12"/>
      <c r="C24" s="181" t="s">
        <v>323</v>
      </c>
      <c r="D24" s="12"/>
      <c r="E24" s="27" t="s">
        <v>133</v>
      </c>
      <c r="F24" s="182">
        <f>+SUMIF($E$14:$E$18,$E$24,F14:F18)</f>
        <v>-202.77100000000002</v>
      </c>
      <c r="G24" s="182">
        <f>+SUMIF($E$14:$E$19,$E$24,G14:G19)</f>
        <v>-35</v>
      </c>
      <c r="H24" s="182">
        <f>+SUMIF($E$14:$E$18,$E$24,H14:H18)</f>
        <v>0</v>
      </c>
      <c r="I24" s="182">
        <f>+SUMIF($E$14:$E$18,$E$24,I14:I18)</f>
        <v>-65.528</v>
      </c>
    </row>
    <row r="25" spans="2:9" s="23" customFormat="1" ht="12.75" hidden="1">
      <c r="B25" s="12"/>
      <c r="C25" s="181" t="s">
        <v>324</v>
      </c>
      <c r="D25" s="12"/>
      <c r="E25" s="27" t="s">
        <v>129</v>
      </c>
      <c r="F25" s="182">
        <f>+SUMIF($E$14:$E$18,$E$25,F14:F18)</f>
        <v>1.757</v>
      </c>
      <c r="G25" s="182">
        <f>+SUMIF($E$14:$E$19,$E$25,G14:G19)</f>
        <v>0</v>
      </c>
      <c r="H25" s="182">
        <f>+SUMIF($E$14:$E$18,$E$25,H14:H18)</f>
        <v>0</v>
      </c>
      <c r="I25" s="182">
        <f>+SUMIF($E$14:$E$18,$E$25,I14:I18)</f>
        <v>0</v>
      </c>
    </row>
    <row r="26" spans="2:9" s="23" customFormat="1" ht="12.75">
      <c r="B26" s="18" t="s">
        <v>108</v>
      </c>
      <c r="C26" s="12"/>
      <c r="D26" s="12"/>
      <c r="E26" s="65"/>
      <c r="F26" s="38"/>
      <c r="G26" s="38"/>
      <c r="H26" s="38"/>
      <c r="I26" s="38"/>
    </row>
    <row r="27" spans="1:15" ht="25.5">
      <c r="A27" s="1">
        <f>+A18+1</f>
        <v>7</v>
      </c>
      <c r="B27" s="5" t="s">
        <v>246</v>
      </c>
      <c r="C27" s="6" t="s">
        <v>358</v>
      </c>
      <c r="D27" s="21"/>
      <c r="E27" s="29"/>
      <c r="F27" s="25">
        <v>35</v>
      </c>
      <c r="G27" s="25">
        <v>-30</v>
      </c>
      <c r="H27" s="25"/>
      <c r="I27" s="25"/>
      <c r="K27" s="152">
        <f>+SUM(L27:O27)</f>
        <v>0</v>
      </c>
      <c r="L27" s="153"/>
      <c r="M27" s="153"/>
      <c r="N27" s="153"/>
      <c r="O27" s="153"/>
    </row>
    <row r="28" spans="1:15" ht="12.75">
      <c r="A28" s="1">
        <f>+A27+1</f>
        <v>8</v>
      </c>
      <c r="B28" s="5" t="s">
        <v>249</v>
      </c>
      <c r="C28" s="6" t="s">
        <v>359</v>
      </c>
      <c r="D28" s="21"/>
      <c r="E28" s="29"/>
      <c r="F28" s="25">
        <v>18</v>
      </c>
      <c r="G28" s="25">
        <v>-18</v>
      </c>
      <c r="H28" s="7"/>
      <c r="I28" s="7"/>
      <c r="K28" s="152">
        <f>+SUM(L28:O28)</f>
        <v>0</v>
      </c>
      <c r="L28" s="153"/>
      <c r="M28" s="153"/>
      <c r="N28" s="153"/>
      <c r="O28" s="153"/>
    </row>
    <row r="29" spans="1:15" ht="12.75">
      <c r="A29" s="1">
        <f>+A28+1</f>
        <v>9</v>
      </c>
      <c r="B29" s="5" t="s">
        <v>249</v>
      </c>
      <c r="C29" s="6" t="s">
        <v>252</v>
      </c>
      <c r="D29" s="21"/>
      <c r="E29" s="29"/>
      <c r="F29" s="25">
        <v>40</v>
      </c>
      <c r="G29" s="25">
        <v>-40</v>
      </c>
      <c r="H29" s="7"/>
      <c r="I29" s="7"/>
      <c r="K29" s="152">
        <f>+SUM(L29:O29)</f>
        <v>0</v>
      </c>
      <c r="L29" s="153"/>
      <c r="M29" s="153"/>
      <c r="N29" s="153"/>
      <c r="O29" s="153"/>
    </row>
    <row r="30" spans="2:9" s="23" customFormat="1" ht="12.75">
      <c r="B30" s="12"/>
      <c r="C30" s="12"/>
      <c r="D30" s="12"/>
      <c r="E30" s="65"/>
      <c r="F30" s="38"/>
      <c r="G30" s="38"/>
      <c r="H30" s="38"/>
      <c r="I30" s="38"/>
    </row>
    <row r="31" spans="2:15" s="23" customFormat="1" ht="13.5" thickBot="1">
      <c r="B31" s="287" t="s">
        <v>109</v>
      </c>
      <c r="C31" s="287"/>
      <c r="D31" s="12"/>
      <c r="E31" s="65"/>
      <c r="F31" s="13">
        <f>+SUM(F27:F29)</f>
        <v>93</v>
      </c>
      <c r="G31" s="13">
        <f>+SUM(G27:G29)</f>
        <v>-88</v>
      </c>
      <c r="H31" s="13">
        <f>+SUM(H27:H29)</f>
        <v>0</v>
      </c>
      <c r="I31" s="13">
        <f>+SUM(I27:I29)</f>
        <v>0</v>
      </c>
      <c r="K31" s="151">
        <f>+SUM(K27:K29)</f>
        <v>0</v>
      </c>
      <c r="L31" s="151">
        <f>+SUM(L27:L29)</f>
        <v>0</v>
      </c>
      <c r="M31" s="151">
        <f>+SUM(M27:M29)</f>
        <v>0</v>
      </c>
      <c r="N31" s="151">
        <f>+SUM(N27:N29)</f>
        <v>0</v>
      </c>
      <c r="O31" s="151">
        <f>+SUM(O27:O29)</f>
        <v>0</v>
      </c>
    </row>
    <row r="32" spans="2:9" s="23" customFormat="1" ht="4.5" customHeight="1">
      <c r="B32" s="12"/>
      <c r="C32" s="12"/>
      <c r="D32" s="12"/>
      <c r="E32" s="65"/>
      <c r="F32" s="38"/>
      <c r="G32" s="38"/>
      <c r="H32" s="38"/>
      <c r="I32" s="38"/>
    </row>
    <row r="33" spans="2:9" ht="12.75">
      <c r="B33" s="18" t="s">
        <v>110</v>
      </c>
      <c r="D33" s="23"/>
      <c r="E33" s="29"/>
      <c r="F33" s="32"/>
      <c r="G33" s="32"/>
      <c r="H33" s="32"/>
      <c r="I33" s="32"/>
    </row>
    <row r="34" spans="1:15" ht="25.5">
      <c r="A34" s="1">
        <f>+A29+1</f>
        <v>10</v>
      </c>
      <c r="B34" s="5" t="s">
        <v>243</v>
      </c>
      <c r="C34" s="6" t="s">
        <v>441</v>
      </c>
      <c r="D34" s="21"/>
      <c r="E34" s="29"/>
      <c r="F34" s="7">
        <v>0</v>
      </c>
      <c r="G34" s="33">
        <v>-40</v>
      </c>
      <c r="H34" s="7"/>
      <c r="I34" s="7"/>
      <c r="K34" s="152">
        <f>+SUM(L34:O34)</f>
        <v>0</v>
      </c>
      <c r="L34" s="153"/>
      <c r="M34" s="153"/>
      <c r="N34" s="153"/>
      <c r="O34" s="153"/>
    </row>
    <row r="35" spans="1:15" ht="20.25" customHeight="1">
      <c r="A35" s="1">
        <f>+A34+1</f>
        <v>11</v>
      </c>
      <c r="B35" s="5" t="s">
        <v>249</v>
      </c>
      <c r="C35" s="6" t="s">
        <v>253</v>
      </c>
      <c r="D35" s="21"/>
      <c r="E35" s="29"/>
      <c r="F35" s="33"/>
      <c r="G35" s="25">
        <v>25</v>
      </c>
      <c r="H35" s="7"/>
      <c r="I35" s="25">
        <v>-25</v>
      </c>
      <c r="K35" s="152">
        <f>+SUM(L35:O35)</f>
        <v>0</v>
      </c>
      <c r="L35" s="153"/>
      <c r="M35" s="153"/>
      <c r="N35" s="153"/>
      <c r="O35" s="153"/>
    </row>
    <row r="36" spans="4:9" ht="7.5" customHeight="1">
      <c r="D36" s="23"/>
      <c r="E36" s="29"/>
      <c r="F36" s="32"/>
      <c r="G36" s="32"/>
      <c r="H36" s="32"/>
      <c r="I36" s="32"/>
    </row>
    <row r="37" spans="2:15" s="23" customFormat="1" ht="13.5" thickBot="1">
      <c r="B37" s="287" t="s">
        <v>113</v>
      </c>
      <c r="C37" s="287"/>
      <c r="D37" s="12"/>
      <c r="E37" s="65"/>
      <c r="F37" s="13">
        <f>+SUM(F34:F35)</f>
        <v>0</v>
      </c>
      <c r="G37" s="13">
        <f>+SUM(G34:G35)</f>
        <v>-15</v>
      </c>
      <c r="H37" s="13">
        <f>+SUM(H34:H35)</f>
        <v>0</v>
      </c>
      <c r="I37" s="13">
        <f>+SUM(I34:I35)</f>
        <v>-25</v>
      </c>
      <c r="K37" s="151">
        <f>+SUM(K34:K35)</f>
        <v>0</v>
      </c>
      <c r="L37" s="151">
        <f>+SUM(L34:L35)</f>
        <v>0</v>
      </c>
      <c r="M37" s="151">
        <f>+SUM(M34:M35)</f>
        <v>0</v>
      </c>
      <c r="N37" s="151">
        <f>+SUM(N34:N35)</f>
        <v>0</v>
      </c>
      <c r="O37" s="151">
        <f>+SUM(O34:O35)</f>
        <v>0</v>
      </c>
    </row>
    <row r="38" spans="4:9" ht="7.5" customHeight="1">
      <c r="D38" s="23"/>
      <c r="E38" s="29"/>
      <c r="F38" s="32"/>
      <c r="G38" s="32"/>
      <c r="H38" s="32"/>
      <c r="I38" s="32"/>
    </row>
    <row r="39" spans="2:15" s="23" customFormat="1" ht="13.5" thickBot="1">
      <c r="B39" s="287" t="s">
        <v>254</v>
      </c>
      <c r="C39" s="287"/>
      <c r="D39" s="12"/>
      <c r="E39" s="65"/>
      <c r="F39" s="13">
        <f>+F37+F21+F8+F31</f>
        <v>-154.014</v>
      </c>
      <c r="G39" s="13">
        <f>+G37+G21+G8+G31</f>
        <v>-197</v>
      </c>
      <c r="H39" s="13">
        <f>+H37+H21+H8+H31</f>
        <v>-14</v>
      </c>
      <c r="I39" s="13">
        <f>+I37+I21+I8+I31</f>
        <v>-90.528</v>
      </c>
      <c r="K39" s="151">
        <f>+K37+K31+K21+K8</f>
        <v>13</v>
      </c>
      <c r="L39" s="151">
        <f>+L37+L31+L21+L8</f>
        <v>8.5</v>
      </c>
      <c r="M39" s="151">
        <f>+M37+M31+M21+M8</f>
        <v>2.5</v>
      </c>
      <c r="N39" s="151">
        <f>+N37+N31+N21+N8</f>
        <v>0</v>
      </c>
      <c r="O39" s="151">
        <f>+O37+O31+O21+O8</f>
        <v>2</v>
      </c>
    </row>
    <row r="40" spans="4:9" ht="7.5" customHeight="1">
      <c r="D40" s="23"/>
      <c r="E40" s="29"/>
      <c r="F40" s="32"/>
      <c r="G40" s="32"/>
      <c r="H40" s="32"/>
      <c r="I40" s="32"/>
    </row>
    <row r="41" spans="2:9" s="2" customFormat="1" ht="12.75">
      <c r="B41" s="2" t="s">
        <v>127</v>
      </c>
      <c r="E41" s="27"/>
      <c r="F41" s="4">
        <f>+F4+F39</f>
        <v>2918.986</v>
      </c>
      <c r="G41" s="4">
        <f>+G4+G39</f>
        <v>2721.986</v>
      </c>
      <c r="H41" s="4">
        <f>+H4+H39</f>
        <v>2707.986</v>
      </c>
      <c r="I41" s="4">
        <f>+I4+I39</f>
        <v>2617.458</v>
      </c>
    </row>
    <row r="42" ht="12.75" hidden="1">
      <c r="D42" s="23"/>
    </row>
    <row r="43" spans="2:9" ht="12.75" hidden="1">
      <c r="B43" s="2" t="s">
        <v>115</v>
      </c>
      <c r="D43" s="23"/>
      <c r="F43" s="4">
        <v>3511.652</v>
      </c>
      <c r="G43" s="4">
        <v>3428.652</v>
      </c>
      <c r="H43" s="4">
        <v>3414.652</v>
      </c>
      <c r="I43" s="4">
        <v>3346.358</v>
      </c>
    </row>
    <row r="44" ht="12.75" hidden="1"/>
    <row r="45" spans="2:9" s="2" customFormat="1" ht="12.75" hidden="1">
      <c r="B45" s="2" t="s">
        <v>128</v>
      </c>
      <c r="E45" s="27"/>
      <c r="F45" s="4">
        <f>+F41-F43</f>
        <v>-592.6660000000002</v>
      </c>
      <c r="G45" s="4">
        <f>+G41-G43</f>
        <v>-706.6660000000002</v>
      </c>
      <c r="H45" s="4">
        <f>+H41-H43</f>
        <v>-706.6660000000002</v>
      </c>
      <c r="I45" s="4">
        <f>+I41-I43</f>
        <v>-728.9000000000001</v>
      </c>
    </row>
    <row r="46" ht="12.75" hidden="1"/>
    <row r="47" ht="6.75" customHeight="1"/>
    <row r="48" spans="2:3" ht="12.75">
      <c r="B48" s="46"/>
      <c r="C48" s="2" t="s">
        <v>363</v>
      </c>
    </row>
  </sheetData>
  <mergeCells count="8">
    <mergeCell ref="K2:O2"/>
    <mergeCell ref="B1:I1"/>
    <mergeCell ref="B21:C21"/>
    <mergeCell ref="B39:C39"/>
    <mergeCell ref="B5:C5"/>
    <mergeCell ref="B8:C8"/>
    <mergeCell ref="B37:C37"/>
    <mergeCell ref="B31:C31"/>
  </mergeCells>
  <conditionalFormatting sqref="L14:O16 K6 K39:O39 K27:K29 K34:K35 K8:O8 K31:O31 K37:O37 K14:K17 K18:O19 K21:O21 E39:I39 E37:I37 E34:I35 E6:I9 F10:I12 E26:I32 F23:I25 E13:I22">
    <cfRule type="cellIs" priority="1" dxfId="0" operator="equal" stopIfTrue="1">
      <formula>0</formula>
    </cfRule>
  </conditionalFormatting>
  <printOptions/>
  <pageMargins left="0.75" right="0.75" top="1" bottom="1" header="0.5" footer="0.5"/>
  <pageSetup fitToHeight="3" horizontalDpi="600" verticalDpi="600" orientation="landscape" paperSize="9" scale="74" r:id="rId1"/>
  <headerFooter alignWithMargins="0">
    <oddHeader>&amp;C&amp;16Detailed General Fund Budget Proposals 2012-16&amp;R&amp;16Appendix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1"/>
  </sheetPr>
  <dimension ref="A1:O98"/>
  <sheetViews>
    <sheetView tabSelected="1" zoomScale="75" zoomScaleNormal="75" workbookViewId="0" topLeftCell="A43">
      <selection activeCell="A2" sqref="A2:O5"/>
    </sheetView>
  </sheetViews>
  <sheetFormatPr defaultColWidth="9.140625" defaultRowHeight="12.75"/>
  <cols>
    <col min="1" max="1" width="5.140625" style="1" bestFit="1" customWidth="1"/>
    <col min="2" max="2" width="18.57421875" style="1" bestFit="1" customWidth="1"/>
    <col min="3" max="3" width="58.140625" style="1" customWidth="1"/>
    <col min="4" max="4" width="4.00390625" style="23" customWidth="1"/>
    <col min="5" max="5" width="9.00390625" style="68" customWidth="1"/>
    <col min="6" max="6" width="10.28125" style="1" customWidth="1"/>
    <col min="7" max="7" width="9.8515625" style="1" customWidth="1"/>
    <col min="8" max="8" width="10.421875" style="1" customWidth="1"/>
    <col min="9" max="9" width="13.57421875" style="1" bestFit="1" customWidth="1"/>
    <col min="10" max="10" width="1.8515625" style="1" customWidth="1"/>
    <col min="11" max="15" width="4.57421875" style="1" bestFit="1" customWidth="1"/>
    <col min="16" max="16" width="1.7109375" style="1" customWidth="1"/>
    <col min="17" max="16384" width="9.140625" style="1" customWidth="1"/>
  </cols>
  <sheetData>
    <row r="1" spans="2:9" ht="31.5" customHeight="1">
      <c r="B1" s="297" t="s">
        <v>255</v>
      </c>
      <c r="C1" s="297"/>
      <c r="D1" s="297"/>
      <c r="E1" s="297"/>
      <c r="F1" s="297"/>
      <c r="G1" s="297"/>
      <c r="H1" s="297"/>
      <c r="I1" s="297"/>
    </row>
    <row r="2" spans="1:15" ht="14.25" customHeight="1">
      <c r="A2" s="281"/>
      <c r="C2" s="2" t="s">
        <v>94</v>
      </c>
      <c r="D2" s="20"/>
      <c r="E2" s="67"/>
      <c r="F2" s="36" t="s">
        <v>117</v>
      </c>
      <c r="G2" s="36" t="s">
        <v>118</v>
      </c>
      <c r="H2" s="36" t="s">
        <v>123</v>
      </c>
      <c r="I2" s="36" t="s">
        <v>119</v>
      </c>
      <c r="K2" s="285" t="s">
        <v>311</v>
      </c>
      <c r="L2" s="285"/>
      <c r="M2" s="285"/>
      <c r="N2" s="285"/>
      <c r="O2" s="285"/>
    </row>
    <row r="3" spans="3:15" ht="53.25" customHeight="1">
      <c r="C3" s="2"/>
      <c r="D3" s="20"/>
      <c r="E3" s="67"/>
      <c r="F3" s="36" t="s">
        <v>95</v>
      </c>
      <c r="G3" s="36" t="s">
        <v>95</v>
      </c>
      <c r="H3" s="36" t="s">
        <v>95</v>
      </c>
      <c r="I3" s="36" t="s">
        <v>95</v>
      </c>
      <c r="K3" s="143" t="s">
        <v>96</v>
      </c>
      <c r="L3" s="143" t="s">
        <v>117</v>
      </c>
      <c r="M3" s="143" t="s">
        <v>118</v>
      </c>
      <c r="N3" s="143" t="s">
        <v>123</v>
      </c>
      <c r="O3" s="143" t="s">
        <v>119</v>
      </c>
    </row>
    <row r="4" spans="2:15" ht="12.75">
      <c r="B4" s="291" t="s">
        <v>122</v>
      </c>
      <c r="C4" s="291"/>
      <c r="D4" s="49"/>
      <c r="E4" s="27" t="s">
        <v>121</v>
      </c>
      <c r="F4" s="4">
        <v>4027</v>
      </c>
      <c r="G4" s="4">
        <f>+F83</f>
        <v>3409.4422999999997</v>
      </c>
      <c r="H4" s="4">
        <f>+G83</f>
        <v>3244.5746499999996</v>
      </c>
      <c r="I4" s="4">
        <f>+H83</f>
        <v>3105.0373999999997</v>
      </c>
      <c r="K4" s="179"/>
      <c r="L4" s="179"/>
      <c r="M4" s="179"/>
      <c r="N4" s="179"/>
      <c r="O4" s="179"/>
    </row>
    <row r="5" spans="6:15" ht="11.25" customHeight="1">
      <c r="F5" s="32"/>
      <c r="G5" s="32"/>
      <c r="H5" s="32"/>
      <c r="I5" s="32"/>
      <c r="K5" s="179"/>
      <c r="L5" s="179"/>
      <c r="M5" s="179"/>
      <c r="N5" s="179"/>
      <c r="O5" s="179"/>
    </row>
    <row r="6" spans="2:15" ht="12.75">
      <c r="B6" s="2" t="s">
        <v>97</v>
      </c>
      <c r="F6" s="32"/>
      <c r="G6" s="32"/>
      <c r="H6" s="32"/>
      <c r="I6" s="32"/>
      <c r="K6" s="180"/>
      <c r="L6" s="180"/>
      <c r="M6" s="180"/>
      <c r="N6" s="180"/>
      <c r="O6" s="180"/>
    </row>
    <row r="7" spans="1:15" ht="25.5">
      <c r="A7" s="1">
        <v>1</v>
      </c>
      <c r="B7" s="5" t="s">
        <v>256</v>
      </c>
      <c r="C7" s="6" t="s">
        <v>257</v>
      </c>
      <c r="D7" s="15"/>
      <c r="E7" s="79" t="s">
        <v>133</v>
      </c>
      <c r="F7" s="7">
        <v>-5</v>
      </c>
      <c r="G7" s="7"/>
      <c r="H7" s="7"/>
      <c r="I7" s="7"/>
      <c r="K7" s="152">
        <f aca="true" t="shared" si="0" ref="K7:K17">+SUM(L7:O7)</f>
        <v>0</v>
      </c>
      <c r="L7" s="153"/>
      <c r="M7" s="153"/>
      <c r="N7" s="153"/>
      <c r="O7" s="153"/>
    </row>
    <row r="8" spans="1:15" ht="25.5">
      <c r="A8" s="1">
        <f aca="true" t="shared" si="1" ref="A8:A17">+A7+1</f>
        <v>2</v>
      </c>
      <c r="B8" s="5" t="s">
        <v>258</v>
      </c>
      <c r="C8" s="6" t="s">
        <v>259</v>
      </c>
      <c r="D8" s="15"/>
      <c r="E8" s="79" t="s">
        <v>129</v>
      </c>
      <c r="F8" s="17">
        <v>-1</v>
      </c>
      <c r="G8" s="7">
        <v>-1</v>
      </c>
      <c r="H8" s="7">
        <v>-2</v>
      </c>
      <c r="I8" s="7"/>
      <c r="K8" s="152">
        <f t="shared" si="0"/>
        <v>0</v>
      </c>
      <c r="L8" s="153"/>
      <c r="M8" s="153"/>
      <c r="N8" s="153"/>
      <c r="O8" s="153"/>
    </row>
    <row r="9" spans="1:15" ht="12.75">
      <c r="A9" s="1">
        <f t="shared" si="1"/>
        <v>3</v>
      </c>
      <c r="B9" s="5" t="s">
        <v>256</v>
      </c>
      <c r="C9" s="54" t="s">
        <v>449</v>
      </c>
      <c r="D9" s="15"/>
      <c r="E9" s="79" t="s">
        <v>132</v>
      </c>
      <c r="F9" s="24"/>
      <c r="G9" s="25">
        <v>-15</v>
      </c>
      <c r="H9" s="25">
        <v>-35</v>
      </c>
      <c r="I9" s="7"/>
      <c r="K9" s="152">
        <f t="shared" si="0"/>
        <v>0</v>
      </c>
      <c r="L9" s="153"/>
      <c r="M9" s="153"/>
      <c r="N9" s="153"/>
      <c r="O9" s="153"/>
    </row>
    <row r="10" spans="1:15" ht="12.75">
      <c r="A10" s="1">
        <f t="shared" si="1"/>
        <v>4</v>
      </c>
      <c r="B10" s="5" t="s">
        <v>256</v>
      </c>
      <c r="C10" s="6" t="s">
        <v>261</v>
      </c>
      <c r="D10" s="15"/>
      <c r="E10" s="79" t="s">
        <v>129</v>
      </c>
      <c r="F10" s="7">
        <v>-5</v>
      </c>
      <c r="G10" s="33">
        <v>-5</v>
      </c>
      <c r="H10" s="33">
        <v>-5</v>
      </c>
      <c r="I10" s="7"/>
      <c r="K10" s="152">
        <f t="shared" si="0"/>
        <v>0</v>
      </c>
      <c r="L10" s="153"/>
      <c r="M10" s="153"/>
      <c r="N10" s="153"/>
      <c r="O10" s="153"/>
    </row>
    <row r="11" spans="1:15" ht="25.5">
      <c r="A11" s="1">
        <f t="shared" si="1"/>
        <v>5</v>
      </c>
      <c r="B11" s="5" t="s">
        <v>256</v>
      </c>
      <c r="C11" s="6" t="s">
        <v>262</v>
      </c>
      <c r="D11" s="15"/>
      <c r="E11" s="79" t="s">
        <v>129</v>
      </c>
      <c r="F11" s="33">
        <v>-15</v>
      </c>
      <c r="G11" s="33">
        <v>-5</v>
      </c>
      <c r="H11" s="33">
        <v>-10</v>
      </c>
      <c r="I11" s="33">
        <v>-4</v>
      </c>
      <c r="K11" s="152">
        <f t="shared" si="0"/>
        <v>0</v>
      </c>
      <c r="L11" s="153"/>
      <c r="M11" s="153"/>
      <c r="N11" s="153"/>
      <c r="O11" s="153"/>
    </row>
    <row r="12" spans="1:15" ht="25.5">
      <c r="A12" s="1">
        <f t="shared" si="1"/>
        <v>6</v>
      </c>
      <c r="B12" s="5" t="s">
        <v>256</v>
      </c>
      <c r="C12" s="6" t="s">
        <v>263</v>
      </c>
      <c r="D12" s="15"/>
      <c r="E12" s="79" t="s">
        <v>129</v>
      </c>
      <c r="F12" s="33">
        <v>-20</v>
      </c>
      <c r="G12" s="33">
        <v>-5</v>
      </c>
      <c r="H12" s="33">
        <v>-5</v>
      </c>
      <c r="I12" s="7"/>
      <c r="K12" s="152">
        <f t="shared" si="0"/>
        <v>0</v>
      </c>
      <c r="L12" s="153"/>
      <c r="M12" s="153"/>
      <c r="N12" s="153"/>
      <c r="O12" s="153"/>
    </row>
    <row r="13" spans="1:15" ht="25.5">
      <c r="A13" s="1">
        <f t="shared" si="1"/>
        <v>7</v>
      </c>
      <c r="B13" s="5" t="s">
        <v>256</v>
      </c>
      <c r="C13" s="6" t="s">
        <v>264</v>
      </c>
      <c r="D13" s="15"/>
      <c r="E13" s="79" t="s">
        <v>129</v>
      </c>
      <c r="F13" s="7"/>
      <c r="G13" s="7">
        <v>-5</v>
      </c>
      <c r="H13" s="7">
        <v>-5</v>
      </c>
      <c r="I13" s="7"/>
      <c r="K13" s="152">
        <f t="shared" si="0"/>
        <v>0</v>
      </c>
      <c r="L13" s="153"/>
      <c r="M13" s="153"/>
      <c r="N13" s="153"/>
      <c r="O13" s="153"/>
    </row>
    <row r="14" spans="1:15" ht="12.75">
      <c r="A14" s="1">
        <f t="shared" si="1"/>
        <v>8</v>
      </c>
      <c r="B14" s="5" t="s">
        <v>256</v>
      </c>
      <c r="C14" s="6" t="s">
        <v>265</v>
      </c>
      <c r="D14" s="15"/>
      <c r="E14" s="79" t="s">
        <v>133</v>
      </c>
      <c r="F14" s="7">
        <v>-3</v>
      </c>
      <c r="G14" s="33"/>
      <c r="H14" s="7">
        <v>-6</v>
      </c>
      <c r="I14" s="7"/>
      <c r="K14" s="152">
        <f t="shared" si="0"/>
        <v>0</v>
      </c>
      <c r="L14" s="153"/>
      <c r="M14" s="153"/>
      <c r="N14" s="153"/>
      <c r="O14" s="153"/>
    </row>
    <row r="15" spans="1:15" ht="12.75">
      <c r="A15" s="1">
        <f t="shared" si="1"/>
        <v>9</v>
      </c>
      <c r="B15" s="5" t="s">
        <v>256</v>
      </c>
      <c r="C15" s="6" t="s">
        <v>266</v>
      </c>
      <c r="D15" s="15"/>
      <c r="E15" s="79" t="s">
        <v>133</v>
      </c>
      <c r="F15" s="7">
        <v>-2</v>
      </c>
      <c r="G15" s="7"/>
      <c r="H15" s="7"/>
      <c r="I15" s="7"/>
      <c r="K15" s="152">
        <f t="shared" si="0"/>
        <v>0</v>
      </c>
      <c r="L15" s="153"/>
      <c r="M15" s="153"/>
      <c r="N15" s="153"/>
      <c r="O15" s="153"/>
    </row>
    <row r="16" spans="1:15" ht="12.75">
      <c r="A16" s="1">
        <f t="shared" si="1"/>
        <v>10</v>
      </c>
      <c r="B16" s="5" t="s">
        <v>256</v>
      </c>
      <c r="C16" s="6" t="s">
        <v>388</v>
      </c>
      <c r="D16" s="15"/>
      <c r="E16" s="79" t="s">
        <v>133</v>
      </c>
      <c r="F16" s="7">
        <v>-3</v>
      </c>
      <c r="G16" s="7">
        <v>-1</v>
      </c>
      <c r="H16" s="7">
        <v>-1</v>
      </c>
      <c r="I16" s="7"/>
      <c r="K16" s="152">
        <f t="shared" si="0"/>
        <v>0</v>
      </c>
      <c r="L16" s="153"/>
      <c r="M16" s="153"/>
      <c r="N16" s="153"/>
      <c r="O16" s="153"/>
    </row>
    <row r="17" spans="1:15" ht="12.75">
      <c r="A17" s="1">
        <f t="shared" si="1"/>
        <v>11</v>
      </c>
      <c r="B17" s="5" t="s">
        <v>267</v>
      </c>
      <c r="C17" s="70" t="s">
        <v>269</v>
      </c>
      <c r="D17" s="15"/>
      <c r="E17" s="79" t="s">
        <v>133</v>
      </c>
      <c r="F17" s="71"/>
      <c r="G17" s="71"/>
      <c r="H17" s="71"/>
      <c r="I17" s="77">
        <v>-25</v>
      </c>
      <c r="K17" s="152">
        <f t="shared" si="0"/>
        <v>0</v>
      </c>
      <c r="L17" s="153"/>
      <c r="M17" s="153"/>
      <c r="N17" s="153"/>
      <c r="O17" s="153"/>
    </row>
    <row r="18" spans="2:15" s="23" customFormat="1" ht="12.75">
      <c r="B18" s="8"/>
      <c r="C18" s="9"/>
      <c r="D18" s="15"/>
      <c r="E18" s="69"/>
      <c r="F18" s="10"/>
      <c r="G18" s="10"/>
      <c r="H18" s="10"/>
      <c r="I18" s="10"/>
      <c r="K18" s="154"/>
      <c r="L18" s="154"/>
      <c r="M18" s="154"/>
      <c r="N18" s="154"/>
      <c r="O18" s="154"/>
    </row>
    <row r="19" spans="2:15" s="23" customFormat="1" ht="13.5" thickBot="1">
      <c r="B19" s="287" t="s">
        <v>102</v>
      </c>
      <c r="C19" s="287"/>
      <c r="D19" s="12"/>
      <c r="E19" s="69"/>
      <c r="F19" s="13">
        <f>SUM(F7:F18)</f>
        <v>-54</v>
      </c>
      <c r="G19" s="13">
        <f>SUM(G7:G18)</f>
        <v>-37</v>
      </c>
      <c r="H19" s="13">
        <f>SUM(H7:H18)</f>
        <v>-69</v>
      </c>
      <c r="I19" s="13">
        <f>SUM(I7:I18)</f>
        <v>-29</v>
      </c>
      <c r="K19" s="151">
        <f>+SUM(K7:K16)</f>
        <v>0</v>
      </c>
      <c r="L19" s="151">
        <f>+SUM(L7:L16)</f>
        <v>0</v>
      </c>
      <c r="M19" s="151">
        <f>+SUM(M7:M16)</f>
        <v>0</v>
      </c>
      <c r="N19" s="151">
        <f>+SUM(N7:N16)</f>
        <v>0</v>
      </c>
      <c r="O19" s="151">
        <f>+SUM(O7:O16)</f>
        <v>0</v>
      </c>
    </row>
    <row r="20" spans="2:9" s="23" customFormat="1" ht="12.75" hidden="1">
      <c r="B20" s="12"/>
      <c r="C20" s="12"/>
      <c r="D20" s="12"/>
      <c r="E20" s="69"/>
      <c r="F20" s="38"/>
      <c r="G20" s="38"/>
      <c r="H20" s="38"/>
      <c r="I20" s="38"/>
    </row>
    <row r="21" spans="2:9" s="23" customFormat="1" ht="12.75" hidden="1">
      <c r="B21" s="12"/>
      <c r="C21" s="181" t="s">
        <v>316</v>
      </c>
      <c r="D21" s="12"/>
      <c r="E21" s="27" t="s">
        <v>132</v>
      </c>
      <c r="F21" s="182">
        <f>+SUMIF($E$7:$E$17,$E$21,F7:F17)</f>
        <v>0</v>
      </c>
      <c r="G21" s="182">
        <f>+SUMIF($E$7:$E$17,$E$21,G7:G17)</f>
        <v>-15</v>
      </c>
      <c r="H21" s="182">
        <f>+SUMIF($E$7:$E$17,$E$21,H7:H17)</f>
        <v>-35</v>
      </c>
      <c r="I21" s="182">
        <f>+SUMIF($E$7:$E$17,$E$21,I7:I17)</f>
        <v>0</v>
      </c>
    </row>
    <row r="22" spans="2:9" s="23" customFormat="1" ht="12.75" hidden="1">
      <c r="B22" s="12"/>
      <c r="C22" s="181" t="s">
        <v>317</v>
      </c>
      <c r="D22" s="12"/>
      <c r="E22" s="27" t="s">
        <v>133</v>
      </c>
      <c r="F22" s="182">
        <f>+SUMIF($E$7:$E$17,$E$22,F7:F17)</f>
        <v>-13</v>
      </c>
      <c r="G22" s="182">
        <f>+SUMIF($E$7:$E$17,$E$22,G7:G17)</f>
        <v>-1</v>
      </c>
      <c r="H22" s="182">
        <f>+SUMIF($E$7:$E$17,$E$22,H7:H17)</f>
        <v>-7</v>
      </c>
      <c r="I22" s="182">
        <f>+SUMIF($E$7:$E$17,$E$22,I7:I17)</f>
        <v>-25</v>
      </c>
    </row>
    <row r="23" spans="2:9" s="23" customFormat="1" ht="12.75" hidden="1">
      <c r="B23" s="12"/>
      <c r="C23" s="181" t="s">
        <v>318</v>
      </c>
      <c r="D23" s="12"/>
      <c r="E23" s="27" t="s">
        <v>129</v>
      </c>
      <c r="F23" s="182">
        <f>+SUMIF($E$7:$E$17,$E$23,F7:F17)</f>
        <v>-41</v>
      </c>
      <c r="G23" s="182">
        <f>+SUMIF($E$7:$E$17,$E$23,G7:G17)</f>
        <v>-21</v>
      </c>
      <c r="H23" s="182">
        <f>+SUMIF($E$7:$E$17,$E$23,H7:H17)</f>
        <v>-27</v>
      </c>
      <c r="I23" s="182">
        <f>+SUMIF($E$7:$E$17,$E$23,I7:I17)</f>
        <v>-4</v>
      </c>
    </row>
    <row r="24" spans="2:9" s="23" customFormat="1" ht="12.75">
      <c r="B24" s="287" t="s">
        <v>103</v>
      </c>
      <c r="C24" s="287"/>
      <c r="D24" s="12"/>
      <c r="E24" s="69"/>
      <c r="F24" s="16"/>
      <c r="G24" s="16"/>
      <c r="H24" s="16"/>
      <c r="I24" s="16"/>
    </row>
    <row r="25" spans="1:15" ht="12.75">
      <c r="A25" s="1">
        <f>+A17+1</f>
        <v>12</v>
      </c>
      <c r="B25" s="5" t="s">
        <v>268</v>
      </c>
      <c r="C25" s="6" t="s">
        <v>355</v>
      </c>
      <c r="D25" s="15"/>
      <c r="E25" s="79" t="s">
        <v>129</v>
      </c>
      <c r="F25" s="7">
        <v>-5</v>
      </c>
      <c r="G25" s="7">
        <v>-5</v>
      </c>
      <c r="H25" s="7"/>
      <c r="I25" s="7"/>
      <c r="K25" s="152">
        <f>+SUM(L25:O25)</f>
        <v>0</v>
      </c>
      <c r="L25" s="153"/>
      <c r="M25" s="153"/>
      <c r="N25" s="153"/>
      <c r="O25" s="153"/>
    </row>
    <row r="26" spans="1:15" ht="12.75">
      <c r="A26" s="1">
        <f>+A25+1</f>
        <v>13</v>
      </c>
      <c r="B26" s="5" t="s">
        <v>267</v>
      </c>
      <c r="C26" s="54" t="s">
        <v>270</v>
      </c>
      <c r="D26" s="15"/>
      <c r="E26" s="79" t="s">
        <v>129</v>
      </c>
      <c r="F26" s="25">
        <v>-30</v>
      </c>
      <c r="G26" s="7"/>
      <c r="H26" s="7"/>
      <c r="I26" s="7"/>
      <c r="K26" s="152">
        <f>+SUM(L26:O26)</f>
        <v>0</v>
      </c>
      <c r="L26" s="153"/>
      <c r="M26" s="153"/>
      <c r="N26" s="153"/>
      <c r="O26" s="153"/>
    </row>
    <row r="27" spans="1:15" ht="25.5">
      <c r="A27" s="1">
        <f>+A26+1</f>
        <v>14</v>
      </c>
      <c r="B27" s="5" t="s">
        <v>256</v>
      </c>
      <c r="C27" s="6" t="s">
        <v>391</v>
      </c>
      <c r="D27" s="15"/>
      <c r="E27" s="79" t="s">
        <v>133</v>
      </c>
      <c r="F27" s="72"/>
      <c r="G27" s="72">
        <v>-30</v>
      </c>
      <c r="H27" s="72"/>
      <c r="I27" s="72"/>
      <c r="K27" s="152">
        <f>+SUM(L27:O27)</f>
        <v>0</v>
      </c>
      <c r="L27" s="153"/>
      <c r="M27" s="153"/>
      <c r="N27" s="153"/>
      <c r="O27" s="153"/>
    </row>
    <row r="28" spans="2:9" s="23" customFormat="1" ht="12.75">
      <c r="B28" s="8"/>
      <c r="C28" s="9"/>
      <c r="D28" s="15"/>
      <c r="E28" s="69"/>
      <c r="F28" s="11"/>
      <c r="G28" s="11"/>
      <c r="H28" s="11"/>
      <c r="I28" s="11"/>
    </row>
    <row r="29" spans="2:15" s="23" customFormat="1" ht="13.5" thickBot="1">
      <c r="B29" s="287" t="s">
        <v>104</v>
      </c>
      <c r="C29" s="287"/>
      <c r="D29" s="12"/>
      <c r="E29" s="69"/>
      <c r="F29" s="13">
        <f>SUM(F25:F28)</f>
        <v>-35</v>
      </c>
      <c r="G29" s="13">
        <f>SUM(G25:G28)</f>
        <v>-35</v>
      </c>
      <c r="H29" s="13">
        <f>SUM(H25:H28)</f>
        <v>0</v>
      </c>
      <c r="I29" s="13">
        <f>SUM(I25:I28)</f>
        <v>0</v>
      </c>
      <c r="K29" s="151">
        <f>+SUM(K25:K27)</f>
        <v>0</v>
      </c>
      <c r="L29" s="151">
        <f>+SUM(L25:L27)</f>
        <v>0</v>
      </c>
      <c r="M29" s="151">
        <f>+SUM(M25:M27)</f>
        <v>0</v>
      </c>
      <c r="N29" s="151">
        <f>+SUM(N25:N27)</f>
        <v>0</v>
      </c>
      <c r="O29" s="151">
        <f>+SUM(O25:O27)</f>
        <v>0</v>
      </c>
    </row>
    <row r="30" spans="2:9" s="23" customFormat="1" ht="12.75" hidden="1">
      <c r="B30" s="12"/>
      <c r="C30" s="12"/>
      <c r="D30" s="12"/>
      <c r="E30" s="69"/>
      <c r="F30" s="38"/>
      <c r="G30" s="38"/>
      <c r="H30" s="38"/>
      <c r="I30" s="38"/>
    </row>
    <row r="31" spans="2:9" s="23" customFormat="1" ht="12.75" hidden="1">
      <c r="B31" s="12"/>
      <c r="C31" s="181" t="s">
        <v>319</v>
      </c>
      <c r="D31" s="12"/>
      <c r="E31" s="27" t="s">
        <v>132</v>
      </c>
      <c r="F31" s="182">
        <f>+SUMIF($E$25:$E$27,$E$31,F25:F27)</f>
        <v>0</v>
      </c>
      <c r="G31" s="182">
        <f>+SUMIF($E$25:$E$27,$E$31,G25:G27)</f>
        <v>0</v>
      </c>
      <c r="H31" s="182">
        <f>+SUMIF($E$25:$E$27,$E$31,H25:H27)</f>
        <v>0</v>
      </c>
      <c r="I31" s="182">
        <f>+SUMIF($E$25:$E$27,$E$31,I25:I27)</f>
        <v>0</v>
      </c>
    </row>
    <row r="32" spans="2:9" s="23" customFormat="1" ht="12.75" hidden="1">
      <c r="B32" s="12"/>
      <c r="C32" s="181" t="s">
        <v>320</v>
      </c>
      <c r="D32" s="12"/>
      <c r="E32" s="27" t="s">
        <v>133</v>
      </c>
      <c r="F32" s="182">
        <f>+SUMIF($E$25:$E$27,$E$32,F25:F27)</f>
        <v>0</v>
      </c>
      <c r="G32" s="182">
        <f>+SUMIF($E$25:$E$27,$E$32,G25:G27)</f>
        <v>-30</v>
      </c>
      <c r="H32" s="182">
        <f>+SUMIF($E$25:$E$27,$E$32,H25:H27)</f>
        <v>0</v>
      </c>
      <c r="I32" s="182">
        <f>+SUMIF($E$25:$E$27,$E$32,I25:I27)</f>
        <v>0</v>
      </c>
    </row>
    <row r="33" spans="2:9" s="23" customFormat="1" ht="12.75" hidden="1">
      <c r="B33" s="12"/>
      <c r="C33" s="181" t="s">
        <v>321</v>
      </c>
      <c r="D33" s="12"/>
      <c r="E33" s="27" t="s">
        <v>129</v>
      </c>
      <c r="F33" s="182">
        <f>+SUMIF($E$25:$E$27,$E$33,F25:F27)</f>
        <v>-35</v>
      </c>
      <c r="G33" s="182">
        <f>+SUMIF($E$25:$E$27,$E$33,G25:G27)</f>
        <v>-5</v>
      </c>
      <c r="H33" s="182">
        <f>+SUMIF($E$25:$E$27,$E$33,H25:H27)</f>
        <v>0</v>
      </c>
      <c r="I33" s="182">
        <f>+SUMIF($E$25:$E$27,$E$33,I25:I27)</f>
        <v>0</v>
      </c>
    </row>
    <row r="34" spans="2:9" s="23" customFormat="1" ht="12.75">
      <c r="B34" s="287" t="s">
        <v>105</v>
      </c>
      <c r="C34" s="287"/>
      <c r="D34" s="12"/>
      <c r="E34" s="69"/>
      <c r="F34" s="16"/>
      <c r="G34" s="16"/>
      <c r="H34" s="16"/>
      <c r="I34" s="16"/>
    </row>
    <row r="35" spans="1:15" ht="38.25">
      <c r="A35" s="1">
        <f>+A27+1</f>
        <v>15</v>
      </c>
      <c r="B35" s="5" t="s">
        <v>267</v>
      </c>
      <c r="C35" s="6" t="s">
        <v>271</v>
      </c>
      <c r="D35" s="15"/>
      <c r="E35" s="79" t="s">
        <v>129</v>
      </c>
      <c r="F35" s="73">
        <v>-81.55770000000018</v>
      </c>
      <c r="G35" s="73">
        <v>-49.867649999999905</v>
      </c>
      <c r="H35" s="73">
        <v>37.96275</v>
      </c>
      <c r="I35" s="74"/>
      <c r="K35" s="152">
        <f aca="true" t="shared" si="2" ref="K35:K44">+SUM(L35:O35)</f>
        <v>0</v>
      </c>
      <c r="L35" s="153"/>
      <c r="M35" s="153"/>
      <c r="N35" s="153"/>
      <c r="O35" s="153"/>
    </row>
    <row r="36" spans="1:15" ht="12.75">
      <c r="A36" s="1">
        <f aca="true" t="shared" si="3" ref="A36:A44">+A35+1</f>
        <v>16</v>
      </c>
      <c r="B36" s="5" t="s">
        <v>267</v>
      </c>
      <c r="C36" s="6" t="s">
        <v>272</v>
      </c>
      <c r="D36" s="15"/>
      <c r="E36" s="79" t="s">
        <v>129</v>
      </c>
      <c r="F36" s="75">
        <v>-75</v>
      </c>
      <c r="G36" s="76"/>
      <c r="H36" s="76"/>
      <c r="I36" s="76"/>
      <c r="K36" s="152">
        <f t="shared" si="2"/>
        <v>0</v>
      </c>
      <c r="L36" s="153"/>
      <c r="M36" s="153"/>
      <c r="N36" s="153"/>
      <c r="O36" s="153"/>
    </row>
    <row r="37" spans="1:15" ht="25.5">
      <c r="A37" s="1">
        <f t="shared" si="3"/>
        <v>17</v>
      </c>
      <c r="B37" s="5" t="s">
        <v>268</v>
      </c>
      <c r="C37" s="6" t="s">
        <v>273</v>
      </c>
      <c r="D37" s="15"/>
      <c r="E37" s="79" t="s">
        <v>129</v>
      </c>
      <c r="F37" s="72">
        <v>-10</v>
      </c>
      <c r="G37" s="72"/>
      <c r="H37" s="72"/>
      <c r="I37" s="72"/>
      <c r="K37" s="152">
        <f t="shared" si="2"/>
        <v>0</v>
      </c>
      <c r="L37" s="153"/>
      <c r="M37" s="153"/>
      <c r="N37" s="153"/>
      <c r="O37" s="153"/>
    </row>
    <row r="38" spans="1:15" ht="25.5">
      <c r="A38" s="1">
        <f t="shared" si="3"/>
        <v>18</v>
      </c>
      <c r="B38" s="5" t="s">
        <v>256</v>
      </c>
      <c r="C38" s="6" t="s">
        <v>274</v>
      </c>
      <c r="D38" s="15"/>
      <c r="E38" s="79" t="s">
        <v>133</v>
      </c>
      <c r="F38" s="72">
        <v>-100</v>
      </c>
      <c r="G38" s="72"/>
      <c r="H38" s="72"/>
      <c r="I38" s="72"/>
      <c r="K38" s="152">
        <f t="shared" si="2"/>
        <v>2</v>
      </c>
      <c r="L38" s="153">
        <v>2</v>
      </c>
      <c r="M38" s="153"/>
      <c r="N38" s="153"/>
      <c r="O38" s="153"/>
    </row>
    <row r="39" spans="1:15" ht="25.5">
      <c r="A39" s="1">
        <f t="shared" si="3"/>
        <v>19</v>
      </c>
      <c r="B39" s="5" t="s">
        <v>256</v>
      </c>
      <c r="C39" s="6" t="s">
        <v>275</v>
      </c>
      <c r="D39" s="15"/>
      <c r="E39" s="79" t="s">
        <v>132</v>
      </c>
      <c r="F39" s="72"/>
      <c r="G39" s="72"/>
      <c r="H39" s="72">
        <v>-110</v>
      </c>
      <c r="I39" s="72"/>
      <c r="K39" s="152">
        <f t="shared" si="2"/>
        <v>2</v>
      </c>
      <c r="L39" s="153"/>
      <c r="M39" s="153"/>
      <c r="N39" s="153">
        <v>2</v>
      </c>
      <c r="O39" s="153"/>
    </row>
    <row r="40" spans="1:15" ht="12.75">
      <c r="A40" s="1">
        <f t="shared" si="3"/>
        <v>20</v>
      </c>
      <c r="B40" s="5" t="s">
        <v>256</v>
      </c>
      <c r="C40" s="6" t="s">
        <v>276</v>
      </c>
      <c r="D40" s="15"/>
      <c r="E40" s="79" t="s">
        <v>133</v>
      </c>
      <c r="F40" s="81">
        <v>-30</v>
      </c>
      <c r="G40" s="81"/>
      <c r="H40" s="81"/>
      <c r="I40" s="81">
        <v>-30</v>
      </c>
      <c r="K40" s="152">
        <f t="shared" si="2"/>
        <v>0</v>
      </c>
      <c r="L40" s="153"/>
      <c r="M40" s="153"/>
      <c r="N40" s="153"/>
      <c r="O40" s="153"/>
    </row>
    <row r="41" spans="1:15" ht="12.75">
      <c r="A41" s="1">
        <f t="shared" si="3"/>
        <v>21</v>
      </c>
      <c r="B41" s="5" t="s">
        <v>256</v>
      </c>
      <c r="C41" s="6" t="s">
        <v>277</v>
      </c>
      <c r="D41" s="15"/>
      <c r="E41" s="79" t="s">
        <v>129</v>
      </c>
      <c r="F41" s="77">
        <v>-5</v>
      </c>
      <c r="G41" s="81"/>
      <c r="H41" s="81"/>
      <c r="I41" s="72"/>
      <c r="K41" s="152">
        <f t="shared" si="2"/>
        <v>0</v>
      </c>
      <c r="L41" s="153"/>
      <c r="M41" s="153"/>
      <c r="N41" s="153"/>
      <c r="O41" s="153"/>
    </row>
    <row r="42" spans="1:15" ht="12.75">
      <c r="A42" s="1">
        <f t="shared" si="3"/>
        <v>22</v>
      </c>
      <c r="B42" s="5" t="s">
        <v>256</v>
      </c>
      <c r="C42" s="6" t="s">
        <v>278</v>
      </c>
      <c r="D42" s="15"/>
      <c r="E42" s="79" t="s">
        <v>129</v>
      </c>
      <c r="F42" s="72">
        <v>-5</v>
      </c>
      <c r="G42" s="81">
        <v>-4</v>
      </c>
      <c r="H42" s="72">
        <v>-2.5</v>
      </c>
      <c r="I42" s="72"/>
      <c r="K42" s="152">
        <f t="shared" si="2"/>
        <v>0</v>
      </c>
      <c r="L42" s="153"/>
      <c r="M42" s="153"/>
      <c r="N42" s="153"/>
      <c r="O42" s="153"/>
    </row>
    <row r="43" spans="1:15" ht="25.5">
      <c r="A43" s="1">
        <f t="shared" si="3"/>
        <v>23</v>
      </c>
      <c r="B43" s="5" t="s">
        <v>256</v>
      </c>
      <c r="C43" s="6" t="s">
        <v>279</v>
      </c>
      <c r="D43" s="15"/>
      <c r="E43" s="79" t="s">
        <v>132</v>
      </c>
      <c r="F43" s="72">
        <v>-3</v>
      </c>
      <c r="G43" s="72">
        <v>-3</v>
      </c>
      <c r="H43" s="72">
        <v>-3</v>
      </c>
      <c r="I43" s="72"/>
      <c r="K43" s="152">
        <f t="shared" si="2"/>
        <v>0</v>
      </c>
      <c r="L43" s="153"/>
      <c r="M43" s="153"/>
      <c r="N43" s="153"/>
      <c r="O43" s="153"/>
    </row>
    <row r="44" spans="1:15" ht="12.75">
      <c r="A44" s="1">
        <f t="shared" si="3"/>
        <v>24</v>
      </c>
      <c r="B44" s="5" t="s">
        <v>256</v>
      </c>
      <c r="C44" s="70" t="s">
        <v>433</v>
      </c>
      <c r="D44" s="15"/>
      <c r="E44" s="79" t="s">
        <v>133</v>
      </c>
      <c r="F44" s="71"/>
      <c r="G44" s="71"/>
      <c r="H44" s="71"/>
      <c r="I44" s="77">
        <v>-10</v>
      </c>
      <c r="K44" s="152">
        <f t="shared" si="2"/>
        <v>0</v>
      </c>
      <c r="L44" s="153"/>
      <c r="M44" s="153"/>
      <c r="N44" s="153"/>
      <c r="O44" s="153"/>
    </row>
    <row r="45" spans="1:9" s="23" customFormat="1" ht="12.75">
      <c r="A45" s="1"/>
      <c r="B45" s="8"/>
      <c r="C45" s="9"/>
      <c r="D45" s="15"/>
      <c r="E45" s="69"/>
      <c r="F45" s="78"/>
      <c r="G45" s="78"/>
      <c r="H45" s="78"/>
      <c r="I45" s="78"/>
    </row>
    <row r="46" spans="2:15" s="23" customFormat="1" ht="13.5" thickBot="1">
      <c r="B46" s="287" t="s">
        <v>107</v>
      </c>
      <c r="C46" s="287"/>
      <c r="D46" s="12"/>
      <c r="E46" s="69"/>
      <c r="F46" s="13">
        <f>SUM(F35:F45)</f>
        <v>-309.5577000000002</v>
      </c>
      <c r="G46" s="13">
        <f>SUM(G35:G45)</f>
        <v>-56.867649999999905</v>
      </c>
      <c r="H46" s="13">
        <f>SUM(H35:H45)</f>
        <v>-77.53725</v>
      </c>
      <c r="I46" s="13">
        <f>SUM(I35:I45)</f>
        <v>-40</v>
      </c>
      <c r="K46" s="151">
        <f>+SUM(K35:K44)</f>
        <v>4</v>
      </c>
      <c r="L46" s="151">
        <f>+SUM(L35:L44)</f>
        <v>2</v>
      </c>
      <c r="M46" s="151">
        <f>+SUM(M35:M44)</f>
        <v>0</v>
      </c>
      <c r="N46" s="151">
        <f>+SUM(N35:N44)</f>
        <v>2</v>
      </c>
      <c r="O46" s="151">
        <f>+SUM(O35:O44)</f>
        <v>0</v>
      </c>
    </row>
    <row r="47" spans="2:9" s="23" customFormat="1" ht="12.75" hidden="1">
      <c r="B47" s="12"/>
      <c r="C47" s="12"/>
      <c r="D47" s="12"/>
      <c r="E47" s="69"/>
      <c r="F47" s="38"/>
      <c r="G47" s="38"/>
      <c r="H47" s="38"/>
      <c r="I47" s="38"/>
    </row>
    <row r="48" spans="2:9" s="23" customFormat="1" ht="12.75" hidden="1">
      <c r="B48" s="12"/>
      <c r="C48" s="181" t="s">
        <v>322</v>
      </c>
      <c r="D48" s="12"/>
      <c r="E48" s="27" t="s">
        <v>132</v>
      </c>
      <c r="F48" s="182">
        <f>+SUMIF($E$35:$E$44,$E$48,F35:F44)</f>
        <v>-3</v>
      </c>
      <c r="G48" s="182">
        <f>+SUMIF($E$35:$E$44,$E$48,G35:G44)</f>
        <v>-3</v>
      </c>
      <c r="H48" s="182">
        <f>+SUMIF($E$35:$E$44,$E$48,H35:H44)</f>
        <v>-113</v>
      </c>
      <c r="I48" s="182">
        <f>+SUMIF($E$35:$E$44,$E$48,I35:I44)</f>
        <v>0</v>
      </c>
    </row>
    <row r="49" spans="2:9" s="23" customFormat="1" ht="12.75" hidden="1">
      <c r="B49" s="12"/>
      <c r="C49" s="181" t="s">
        <v>323</v>
      </c>
      <c r="D49" s="12"/>
      <c r="E49" s="27" t="s">
        <v>133</v>
      </c>
      <c r="F49" s="182">
        <f>+SUMIF($E$35:$E$44,$E$49,F35:F44)</f>
        <v>-130</v>
      </c>
      <c r="G49" s="182">
        <f>+SUMIF($E$35:$E$44,$E$49,G35:G44)</f>
        <v>0</v>
      </c>
      <c r="H49" s="182">
        <f>+SUMIF($E$35:$E$44,$E$49,H35:H44)</f>
        <v>0</v>
      </c>
      <c r="I49" s="182">
        <f>+SUMIF($E$35:$E$44,$E$49,I35:I44)</f>
        <v>-40</v>
      </c>
    </row>
    <row r="50" spans="2:9" s="23" customFormat="1" ht="12.75" hidden="1">
      <c r="B50" s="12"/>
      <c r="C50" s="181" t="s">
        <v>324</v>
      </c>
      <c r="D50" s="12"/>
      <c r="E50" s="27" t="s">
        <v>129</v>
      </c>
      <c r="F50" s="182">
        <f>+SUMIF($E$35:$E$44,$E$50,F35:F44)</f>
        <v>-176.55770000000018</v>
      </c>
      <c r="G50" s="182">
        <f>+SUMIF($E$35:$E$44,$E$50,G35:G44)</f>
        <v>-53.867649999999905</v>
      </c>
      <c r="H50" s="182">
        <f>+SUMIF($E$35:$E$44,$E$50,H35:H44)</f>
        <v>35.46275</v>
      </c>
      <c r="I50" s="182">
        <f>+SUMIF($E$35:$E$44,$E$50,I35:I44)</f>
        <v>0</v>
      </c>
    </row>
    <row r="51" spans="2:9" s="23" customFormat="1" ht="12.75" customHeight="1">
      <c r="B51" s="287" t="s">
        <v>281</v>
      </c>
      <c r="C51" s="287"/>
      <c r="D51" s="12"/>
      <c r="E51" s="69"/>
      <c r="F51" s="80"/>
      <c r="G51" s="80"/>
      <c r="H51" s="80"/>
      <c r="I51" s="80"/>
    </row>
    <row r="52" spans="1:15" s="23" customFormat="1" ht="38.25" customHeight="1">
      <c r="A52" s="23">
        <f>A44+1</f>
        <v>25</v>
      </c>
      <c r="B52" s="5" t="s">
        <v>267</v>
      </c>
      <c r="C52" s="5" t="s">
        <v>282</v>
      </c>
      <c r="D52" s="14"/>
      <c r="E52" s="69"/>
      <c r="F52" s="72"/>
      <c r="G52" s="77">
        <v>-2</v>
      </c>
      <c r="H52" s="77">
        <v>7</v>
      </c>
      <c r="I52" s="77">
        <v>8</v>
      </c>
      <c r="K52" s="152">
        <f>+SUM(L52:O52)</f>
        <v>0</v>
      </c>
      <c r="L52" s="153"/>
      <c r="M52" s="153"/>
      <c r="N52" s="153"/>
      <c r="O52" s="153"/>
    </row>
    <row r="53" spans="2:9" s="23" customFormat="1" ht="12.75">
      <c r="B53" s="8"/>
      <c r="C53" s="9"/>
      <c r="D53" s="15"/>
      <c r="E53" s="69"/>
      <c r="F53" s="78"/>
      <c r="G53" s="78"/>
      <c r="H53" s="78"/>
      <c r="I53" s="78"/>
    </row>
    <row r="54" spans="2:15" s="23" customFormat="1" ht="13.5" customHeight="1" thickBot="1">
      <c r="B54" s="287" t="s">
        <v>283</v>
      </c>
      <c r="C54" s="287"/>
      <c r="D54" s="12"/>
      <c r="E54" s="69"/>
      <c r="F54" s="13">
        <f>SUM(F52:F52)</f>
        <v>0</v>
      </c>
      <c r="G54" s="13">
        <f>SUM(G52:G52)</f>
        <v>-2</v>
      </c>
      <c r="H54" s="13">
        <f>SUM(H52:H52)</f>
        <v>7</v>
      </c>
      <c r="I54" s="13">
        <f>SUM(I52:I52)</f>
        <v>8</v>
      </c>
      <c r="K54" s="151">
        <f>+K52</f>
        <v>0</v>
      </c>
      <c r="L54" s="151">
        <f>+L52</f>
        <v>0</v>
      </c>
      <c r="M54" s="151">
        <f>+M52</f>
        <v>0</v>
      </c>
      <c r="N54" s="151">
        <f>+N52</f>
        <v>0</v>
      </c>
      <c r="O54" s="151">
        <f>+O52</f>
        <v>0</v>
      </c>
    </row>
    <row r="55" spans="2:9" s="23" customFormat="1" ht="12.75">
      <c r="B55" s="14"/>
      <c r="C55" s="15"/>
      <c r="D55" s="15"/>
      <c r="E55" s="69"/>
      <c r="F55" s="82"/>
      <c r="G55" s="82"/>
      <c r="H55" s="82"/>
      <c r="I55" s="82"/>
    </row>
    <row r="56" spans="2:9" s="23" customFormat="1" ht="12.75">
      <c r="B56" s="299" t="s">
        <v>108</v>
      </c>
      <c r="C56" s="299"/>
      <c r="D56" s="12"/>
      <c r="E56" s="69"/>
      <c r="F56" s="80"/>
      <c r="G56" s="80"/>
      <c r="H56" s="80"/>
      <c r="I56" s="80"/>
    </row>
    <row r="57" spans="1:15" ht="12.75">
      <c r="A57" s="1">
        <f>+A52+1</f>
        <v>26</v>
      </c>
      <c r="B57" s="5" t="s">
        <v>268</v>
      </c>
      <c r="C57" s="54" t="s">
        <v>389</v>
      </c>
      <c r="D57" s="15"/>
      <c r="E57" s="79"/>
      <c r="F57" s="72">
        <v>3</v>
      </c>
      <c r="G57" s="72"/>
      <c r="H57" s="72"/>
      <c r="I57" s="72"/>
      <c r="K57" s="152">
        <f>+SUM(L57:O57)</f>
        <v>0</v>
      </c>
      <c r="L57" s="153"/>
      <c r="M57" s="153"/>
      <c r="N57" s="153"/>
      <c r="O57" s="153"/>
    </row>
    <row r="58" spans="1:15" ht="38.25">
      <c r="A58" s="1">
        <f>+A57+1</f>
        <v>27</v>
      </c>
      <c r="B58" s="5" t="s">
        <v>268</v>
      </c>
      <c r="C58" s="54" t="s">
        <v>390</v>
      </c>
      <c r="D58" s="15"/>
      <c r="E58" s="79"/>
      <c r="F58" s="72">
        <v>-5</v>
      </c>
      <c r="G58" s="72"/>
      <c r="H58" s="72"/>
      <c r="I58" s="72"/>
      <c r="K58" s="152">
        <f>+SUM(L58:O58)</f>
        <v>0</v>
      </c>
      <c r="L58" s="153"/>
      <c r="M58" s="153"/>
      <c r="N58" s="153"/>
      <c r="O58" s="153"/>
    </row>
    <row r="59" spans="5:9" ht="12.75">
      <c r="E59" s="67"/>
      <c r="F59" s="32"/>
      <c r="G59" s="32"/>
      <c r="H59" s="32"/>
      <c r="I59" s="32"/>
    </row>
    <row r="60" spans="2:15" s="23" customFormat="1" ht="13.5" thickBot="1">
      <c r="B60" s="287" t="s">
        <v>109</v>
      </c>
      <c r="C60" s="287"/>
      <c r="D60" s="12"/>
      <c r="E60" s="69"/>
      <c r="F60" s="13">
        <f>SUM(F57:F59)</f>
        <v>-2</v>
      </c>
      <c r="G60" s="13">
        <f>SUM(G57:G59)</f>
        <v>0</v>
      </c>
      <c r="H60" s="13">
        <f>SUM(H57:H59)</f>
        <v>0</v>
      </c>
      <c r="I60" s="13">
        <f>SUM(I57:I59)</f>
        <v>0</v>
      </c>
      <c r="K60" s="151">
        <f>+SUM(K57:K58)</f>
        <v>0</v>
      </c>
      <c r="L60" s="151">
        <f>+SUM(L57:L58)</f>
        <v>0</v>
      </c>
      <c r="M60" s="151">
        <f>+SUM(M57:M58)</f>
        <v>0</v>
      </c>
      <c r="N60" s="151">
        <f>+SUM(N57:N58)</f>
        <v>0</v>
      </c>
      <c r="O60" s="151">
        <f>+SUM(O57:O58)</f>
        <v>0</v>
      </c>
    </row>
    <row r="61" spans="2:9" ht="12.75">
      <c r="B61" s="299" t="s">
        <v>110</v>
      </c>
      <c r="C61" s="299"/>
      <c r="D61" s="12"/>
      <c r="E61" s="69"/>
      <c r="F61" s="80"/>
      <c r="G61" s="80"/>
      <c r="H61" s="80"/>
      <c r="I61" s="80"/>
    </row>
    <row r="62" spans="1:15" s="23" customFormat="1" ht="12.75">
      <c r="A62" s="23">
        <f>+A58+1</f>
        <v>28</v>
      </c>
      <c r="B62" s="5" t="s">
        <v>267</v>
      </c>
      <c r="C62" s="227" t="s">
        <v>284</v>
      </c>
      <c r="D62" s="14"/>
      <c r="E62" s="69"/>
      <c r="F62" s="72">
        <v>-354</v>
      </c>
      <c r="G62" s="72"/>
      <c r="H62" s="72"/>
      <c r="I62" s="72"/>
      <c r="K62" s="152">
        <f>+SUM(L62:O62)</f>
        <v>0</v>
      </c>
      <c r="L62" s="153"/>
      <c r="M62" s="153"/>
      <c r="N62" s="153"/>
      <c r="O62" s="153"/>
    </row>
    <row r="63" spans="1:15" ht="12.75">
      <c r="A63" s="23">
        <f>+A62+1</f>
        <v>29</v>
      </c>
      <c r="B63" s="5" t="s">
        <v>268</v>
      </c>
      <c r="C63" s="54" t="s">
        <v>392</v>
      </c>
      <c r="D63" s="15"/>
      <c r="E63" s="79"/>
      <c r="F63" s="77">
        <v>5</v>
      </c>
      <c r="G63" s="72"/>
      <c r="H63" s="72"/>
      <c r="I63" s="72"/>
      <c r="K63" s="152">
        <f>+SUM(L63:O63)</f>
        <v>0</v>
      </c>
      <c r="L63" s="153"/>
      <c r="M63" s="153"/>
      <c r="N63" s="153"/>
      <c r="O63" s="153"/>
    </row>
    <row r="64" spans="1:15" ht="12.75">
      <c r="A64" s="23">
        <f>+A63+1</f>
        <v>30</v>
      </c>
      <c r="B64" s="5" t="s">
        <v>268</v>
      </c>
      <c r="C64" s="54" t="s">
        <v>393</v>
      </c>
      <c r="D64" s="15"/>
      <c r="E64" s="79"/>
      <c r="F64" s="77">
        <v>5</v>
      </c>
      <c r="G64" s="72"/>
      <c r="H64" s="72"/>
      <c r="I64" s="72"/>
      <c r="K64" s="152">
        <f>+SUM(L64:O64)</f>
        <v>0</v>
      </c>
      <c r="L64" s="153"/>
      <c r="M64" s="153"/>
      <c r="N64" s="153"/>
      <c r="O64" s="153"/>
    </row>
    <row r="65" spans="2:15" s="23" customFormat="1" ht="12.75">
      <c r="B65" s="8"/>
      <c r="C65" s="9"/>
      <c r="D65" s="15"/>
      <c r="E65" s="69"/>
      <c r="F65" s="78"/>
      <c r="G65" s="78"/>
      <c r="H65" s="78"/>
      <c r="I65" s="78"/>
      <c r="K65" s="154"/>
      <c r="L65" s="154"/>
      <c r="M65" s="154"/>
      <c r="N65" s="154"/>
      <c r="O65" s="154"/>
    </row>
    <row r="66" spans="2:15" s="23" customFormat="1" ht="13.5" customHeight="1" thickBot="1">
      <c r="B66" s="287" t="s">
        <v>113</v>
      </c>
      <c r="C66" s="287"/>
      <c r="D66" s="12"/>
      <c r="E66" s="69"/>
      <c r="F66" s="13">
        <f>+SUM(F62:F64)</f>
        <v>-344</v>
      </c>
      <c r="G66" s="13">
        <f aca="true" t="shared" si="4" ref="G66:O66">+SUM(G62:G64)</f>
        <v>0</v>
      </c>
      <c r="H66" s="13">
        <f t="shared" si="4"/>
        <v>0</v>
      </c>
      <c r="I66" s="13">
        <f t="shared" si="4"/>
        <v>0</v>
      </c>
      <c r="K66" s="13">
        <f t="shared" si="4"/>
        <v>0</v>
      </c>
      <c r="L66" s="13">
        <f t="shared" si="4"/>
        <v>0</v>
      </c>
      <c r="M66" s="13">
        <f t="shared" si="4"/>
        <v>0</v>
      </c>
      <c r="N66" s="13">
        <f t="shared" si="4"/>
        <v>0</v>
      </c>
      <c r="O66" s="13">
        <f t="shared" si="4"/>
        <v>0</v>
      </c>
    </row>
    <row r="67" spans="2:15" s="23" customFormat="1" ht="6" customHeight="1">
      <c r="B67" s="14"/>
      <c r="C67" s="15"/>
      <c r="D67" s="15"/>
      <c r="E67" s="69"/>
      <c r="F67" s="82"/>
      <c r="G67" s="82"/>
      <c r="H67" s="82"/>
      <c r="I67" s="82"/>
      <c r="K67" s="155"/>
      <c r="L67" s="155"/>
      <c r="M67" s="155"/>
      <c r="N67" s="155"/>
      <c r="O67" s="155"/>
    </row>
    <row r="68" spans="2:15" s="23" customFormat="1" ht="12.75">
      <c r="B68" s="18" t="s">
        <v>435</v>
      </c>
      <c r="C68" s="19"/>
      <c r="D68" s="15"/>
      <c r="E68" s="69"/>
      <c r="F68" s="80"/>
      <c r="G68" s="80"/>
      <c r="H68" s="80"/>
      <c r="I68" s="80"/>
      <c r="K68" s="145"/>
      <c r="L68" s="145"/>
      <c r="M68" s="145"/>
      <c r="N68" s="145"/>
      <c r="O68" s="145"/>
    </row>
    <row r="69" spans="1:15" ht="12.75">
      <c r="A69" s="23">
        <f>+A64+1</f>
        <v>31</v>
      </c>
      <c r="B69" s="5" t="s">
        <v>256</v>
      </c>
      <c r="C69" s="54" t="s">
        <v>452</v>
      </c>
      <c r="D69" s="15"/>
      <c r="E69" s="69"/>
      <c r="F69" s="77">
        <v>4</v>
      </c>
      <c r="G69" s="77">
        <v>-2</v>
      </c>
      <c r="H69" s="72"/>
      <c r="I69" s="72"/>
      <c r="K69" s="72"/>
      <c r="L69" s="72"/>
      <c r="M69" s="72"/>
      <c r="N69" s="72"/>
      <c r="O69" s="72"/>
    </row>
    <row r="70" spans="1:15" ht="12.75">
      <c r="A70" s="23">
        <f aca="true" t="shared" si="5" ref="A70:A77">+A69+1</f>
        <v>32</v>
      </c>
      <c r="B70" s="5" t="s">
        <v>256</v>
      </c>
      <c r="C70" s="54" t="s">
        <v>417</v>
      </c>
      <c r="D70" s="15"/>
      <c r="E70" s="69"/>
      <c r="F70" s="77">
        <v>25</v>
      </c>
      <c r="G70" s="77">
        <v>-25</v>
      </c>
      <c r="H70" s="72"/>
      <c r="I70" s="72"/>
      <c r="K70" s="72"/>
      <c r="L70" s="72"/>
      <c r="M70" s="72"/>
      <c r="N70" s="72"/>
      <c r="O70" s="72"/>
    </row>
    <row r="71" spans="1:15" ht="12.75">
      <c r="A71" s="23">
        <f t="shared" si="5"/>
        <v>33</v>
      </c>
      <c r="B71" s="5" t="s">
        <v>267</v>
      </c>
      <c r="C71" s="54" t="s">
        <v>418</v>
      </c>
      <c r="D71" s="15"/>
      <c r="E71" s="69"/>
      <c r="F71" s="77">
        <v>28</v>
      </c>
      <c r="G71" s="72"/>
      <c r="H71" s="72"/>
      <c r="I71" s="72"/>
      <c r="K71" s="72"/>
      <c r="L71" s="72"/>
      <c r="M71" s="72"/>
      <c r="N71" s="72"/>
      <c r="O71" s="72"/>
    </row>
    <row r="72" spans="1:15" ht="12.75">
      <c r="A72" s="23">
        <f t="shared" si="5"/>
        <v>34</v>
      </c>
      <c r="B72" s="5" t="s">
        <v>267</v>
      </c>
      <c r="C72" s="54" t="s">
        <v>419</v>
      </c>
      <c r="D72" s="15"/>
      <c r="E72" s="69"/>
      <c r="F72" s="77">
        <v>33</v>
      </c>
      <c r="G72" s="72"/>
      <c r="H72" s="72"/>
      <c r="I72" s="77">
        <v>-33</v>
      </c>
      <c r="K72" s="72"/>
      <c r="L72" s="72"/>
      <c r="M72" s="72"/>
      <c r="N72" s="72"/>
      <c r="O72" s="72"/>
    </row>
    <row r="73" spans="1:15" ht="12.75">
      <c r="A73" s="23">
        <f t="shared" si="5"/>
        <v>35</v>
      </c>
      <c r="B73" s="5" t="s">
        <v>267</v>
      </c>
      <c r="C73" s="54" t="s">
        <v>450</v>
      </c>
      <c r="D73" s="15"/>
      <c r="E73" s="69"/>
      <c r="F73" s="77">
        <v>10</v>
      </c>
      <c r="G73" s="72"/>
      <c r="H73" s="72"/>
      <c r="I73" s="72"/>
      <c r="K73" s="72"/>
      <c r="L73" s="72"/>
      <c r="M73" s="72"/>
      <c r="N73" s="72"/>
      <c r="O73" s="72"/>
    </row>
    <row r="74" spans="1:15" ht="12.75">
      <c r="A74" s="23">
        <f t="shared" si="5"/>
        <v>36</v>
      </c>
      <c r="B74" s="5" t="s">
        <v>256</v>
      </c>
      <c r="C74" s="54" t="s">
        <v>427</v>
      </c>
      <c r="D74" s="15"/>
      <c r="E74" s="69"/>
      <c r="F74" s="77">
        <v>5</v>
      </c>
      <c r="G74" s="77">
        <v>-5</v>
      </c>
      <c r="H74" s="72"/>
      <c r="I74" s="72"/>
      <c r="K74" s="72"/>
      <c r="L74" s="72"/>
      <c r="M74" s="72"/>
      <c r="N74" s="72"/>
      <c r="O74" s="72"/>
    </row>
    <row r="75" spans="1:15" ht="12.75">
      <c r="A75" s="23">
        <f t="shared" si="5"/>
        <v>37</v>
      </c>
      <c r="B75" s="5" t="s">
        <v>256</v>
      </c>
      <c r="C75" s="54" t="s">
        <v>426</v>
      </c>
      <c r="D75" s="15"/>
      <c r="E75" s="69"/>
      <c r="F75" s="77">
        <v>2</v>
      </c>
      <c r="G75" s="77">
        <v>-2</v>
      </c>
      <c r="H75" s="72"/>
      <c r="I75" s="72"/>
      <c r="K75" s="72"/>
      <c r="L75" s="72"/>
      <c r="M75" s="72"/>
      <c r="N75" s="72"/>
      <c r="O75" s="72"/>
    </row>
    <row r="76" spans="1:15" ht="12.75">
      <c r="A76" s="23">
        <f t="shared" si="5"/>
        <v>38</v>
      </c>
      <c r="B76" s="5" t="s">
        <v>256</v>
      </c>
      <c r="C76" s="54" t="s">
        <v>425</v>
      </c>
      <c r="D76" s="15"/>
      <c r="E76" s="69"/>
      <c r="F76" s="77">
        <v>15</v>
      </c>
      <c r="G76" s="72"/>
      <c r="H76" s="72"/>
      <c r="I76" s="72"/>
      <c r="K76" s="72"/>
      <c r="L76" s="72"/>
      <c r="M76" s="72"/>
      <c r="N76" s="72"/>
      <c r="O76" s="72"/>
    </row>
    <row r="77" spans="1:15" ht="12.75">
      <c r="A77" s="23">
        <f t="shared" si="5"/>
        <v>39</v>
      </c>
      <c r="B77" s="5" t="s">
        <v>268</v>
      </c>
      <c r="C77" s="54" t="s">
        <v>424</v>
      </c>
      <c r="D77" s="15"/>
      <c r="E77" s="69"/>
      <c r="F77" s="77">
        <v>5</v>
      </c>
      <c r="G77" s="72"/>
      <c r="H77" s="72"/>
      <c r="I77" s="72"/>
      <c r="K77" s="72"/>
      <c r="L77" s="72"/>
      <c r="M77" s="72"/>
      <c r="N77" s="72"/>
      <c r="O77" s="72"/>
    </row>
    <row r="78" spans="5:9" ht="12.75">
      <c r="E78" s="67"/>
      <c r="F78" s="32"/>
      <c r="G78" s="32"/>
      <c r="H78" s="32"/>
      <c r="I78" s="32"/>
    </row>
    <row r="79" spans="2:15" s="23" customFormat="1" ht="13.5" customHeight="1" thickBot="1">
      <c r="B79" s="287" t="s">
        <v>436</v>
      </c>
      <c r="C79" s="287"/>
      <c r="D79" s="12"/>
      <c r="E79" s="69"/>
      <c r="F79" s="13">
        <f>SUM(F69:F77)</f>
        <v>127</v>
      </c>
      <c r="G79" s="13">
        <f>SUM(G69:G77)</f>
        <v>-34</v>
      </c>
      <c r="H79" s="13">
        <f>SUM(H69:H77)</f>
        <v>0</v>
      </c>
      <c r="I79" s="13">
        <f>SUM(I69:I77)</f>
        <v>-33</v>
      </c>
      <c r="K79" s="13">
        <f>+SUM(K62:K64)</f>
        <v>0</v>
      </c>
      <c r="L79" s="13">
        <f>+SUM(L62:L64)</f>
        <v>0</v>
      </c>
      <c r="M79" s="13">
        <f>+SUM(M62:M64)</f>
        <v>0</v>
      </c>
      <c r="N79" s="13">
        <f>+SUM(N62:N64)</f>
        <v>0</v>
      </c>
      <c r="O79" s="13">
        <f>+SUM(O62:O64)</f>
        <v>0</v>
      </c>
    </row>
    <row r="80" spans="5:9" ht="12.75">
      <c r="E80" s="67"/>
      <c r="F80" s="32"/>
      <c r="G80" s="32"/>
      <c r="H80" s="32"/>
      <c r="I80" s="32"/>
    </row>
    <row r="81" spans="2:15" ht="13.5" thickBot="1">
      <c r="B81" s="287" t="s">
        <v>285</v>
      </c>
      <c r="C81" s="287"/>
      <c r="D81" s="12"/>
      <c r="E81" s="69"/>
      <c r="F81" s="13">
        <f>+F60+F54+F46+F29+F19+F79+F66</f>
        <v>-617.5577000000002</v>
      </c>
      <c r="G81" s="13">
        <f>+G60+G54+G46+G29+G19+G79+G66</f>
        <v>-164.8676499999999</v>
      </c>
      <c r="H81" s="13">
        <f>+H60+H54+H46+H29+H19+H79+H66</f>
        <v>-139.53725</v>
      </c>
      <c r="I81" s="13">
        <f>+I60+I54+I46+I29+I19+I79+I66</f>
        <v>-94</v>
      </c>
      <c r="K81" s="151">
        <f>+K60+K54+K46+K29+K19+K79+K66</f>
        <v>4</v>
      </c>
      <c r="L81" s="151">
        <f>+L60+L54+L46+L29+L19+L79+L66</f>
        <v>2</v>
      </c>
      <c r="M81" s="151">
        <f>+M60+M54+M46+M29+M19+M79+M66</f>
        <v>0</v>
      </c>
      <c r="N81" s="151">
        <f>+N60+N54+N46+N29+N19+N79+N66</f>
        <v>2</v>
      </c>
      <c r="O81" s="151">
        <f>+O60+O54+O46+O29+O19+O79+O66</f>
        <v>0</v>
      </c>
    </row>
    <row r="82" spans="5:9" ht="12.75">
      <c r="E82" s="67"/>
      <c r="F82" s="32"/>
      <c r="G82" s="32"/>
      <c r="H82" s="32"/>
      <c r="I82" s="32"/>
    </row>
    <row r="83" spans="2:9" ht="12.75">
      <c r="B83" s="2" t="s">
        <v>127</v>
      </c>
      <c r="E83" s="67"/>
      <c r="F83" s="4">
        <f>+F81+F4</f>
        <v>3409.4422999999997</v>
      </c>
      <c r="G83" s="4">
        <f>+G81+G4</f>
        <v>3244.5746499999996</v>
      </c>
      <c r="H83" s="4">
        <f>+H81+H4</f>
        <v>3105.0373999999997</v>
      </c>
      <c r="I83" s="4">
        <f>+I81+I4</f>
        <v>3011.0373999999997</v>
      </c>
    </row>
    <row r="84" spans="5:9" ht="12.75" hidden="1">
      <c r="E84" s="67"/>
      <c r="F84" s="83"/>
      <c r="G84" s="83"/>
      <c r="H84" s="83"/>
      <c r="I84" s="83"/>
    </row>
    <row r="85" spans="2:11" ht="12.75" hidden="1">
      <c r="B85" s="2" t="s">
        <v>115</v>
      </c>
      <c r="E85" s="67"/>
      <c r="F85" s="4">
        <v>3217.521</v>
      </c>
      <c r="G85" s="4">
        <v>3066.653</v>
      </c>
      <c r="H85" s="4">
        <v>2962.116</v>
      </c>
      <c r="I85" s="4">
        <v>2900.734</v>
      </c>
      <c r="J85" s="32"/>
      <c r="K85" s="32"/>
    </row>
    <row r="86" spans="5:9" ht="12.75" hidden="1">
      <c r="E86" s="67"/>
      <c r="F86" s="30"/>
      <c r="G86" s="30"/>
      <c r="H86" s="30"/>
      <c r="I86" s="30"/>
    </row>
    <row r="87" spans="2:9" ht="12.75" hidden="1">
      <c r="B87" s="2" t="s">
        <v>128</v>
      </c>
      <c r="E87" s="67"/>
      <c r="F87" s="4">
        <f>F83-F85</f>
        <v>191.92129999999952</v>
      </c>
      <c r="G87" s="4">
        <f>G83-G85</f>
        <v>177.92164999999977</v>
      </c>
      <c r="H87" s="4">
        <f>H83-H85</f>
        <v>142.92139999999972</v>
      </c>
      <c r="I87" s="4">
        <f>I83-I85</f>
        <v>110.30339999999978</v>
      </c>
    </row>
    <row r="88" spans="5:9" ht="12.75">
      <c r="E88" s="67"/>
      <c r="F88" s="30"/>
      <c r="G88" s="30"/>
      <c r="H88" s="30"/>
      <c r="I88" s="30"/>
    </row>
    <row r="89" spans="2:9" ht="12.75">
      <c r="B89" s="46"/>
      <c r="C89" s="2" t="s">
        <v>363</v>
      </c>
      <c r="E89" s="67"/>
      <c r="F89" s="30"/>
      <c r="G89" s="30"/>
      <c r="H89" s="30"/>
      <c r="I89" s="30"/>
    </row>
    <row r="90" spans="5:6" ht="12.75">
      <c r="E90" s="67"/>
      <c r="F90" s="2" t="s">
        <v>286</v>
      </c>
    </row>
    <row r="91" spans="5:6" ht="12.75">
      <c r="E91" s="67"/>
      <c r="F91" s="1" t="s">
        <v>287</v>
      </c>
    </row>
    <row r="92" spans="5:6" ht="12.75">
      <c r="E92" s="67"/>
      <c r="F92" s="1" t="s">
        <v>288</v>
      </c>
    </row>
    <row r="93" spans="5:6" ht="12.75">
      <c r="E93" s="67"/>
      <c r="F93" s="1" t="s">
        <v>289</v>
      </c>
    </row>
    <row r="94" spans="5:6" ht="12.75">
      <c r="E94" s="67"/>
      <c r="F94" s="1" t="s">
        <v>290</v>
      </c>
    </row>
    <row r="96" ht="12.75">
      <c r="F96" s="2" t="s">
        <v>291</v>
      </c>
    </row>
    <row r="97" ht="12.75">
      <c r="F97" s="1" t="s">
        <v>292</v>
      </c>
    </row>
    <row r="98" ht="12.75">
      <c r="F98" s="1" t="s">
        <v>293</v>
      </c>
    </row>
  </sheetData>
  <mergeCells count="16">
    <mergeCell ref="B79:C79"/>
    <mergeCell ref="B61:C61"/>
    <mergeCell ref="B66:C66"/>
    <mergeCell ref="K2:O2"/>
    <mergeCell ref="B24:C24"/>
    <mergeCell ref="B60:C60"/>
    <mergeCell ref="B1:I1"/>
    <mergeCell ref="B4:C4"/>
    <mergeCell ref="B19:C19"/>
    <mergeCell ref="B81:C81"/>
    <mergeCell ref="B56:C56"/>
    <mergeCell ref="B54:C54"/>
    <mergeCell ref="B29:C29"/>
    <mergeCell ref="B51:C51"/>
    <mergeCell ref="B46:C46"/>
    <mergeCell ref="B34:C34"/>
  </mergeCells>
  <conditionalFormatting sqref="E81:I81 K79:O79 E79:I79 K81:O81 E60:I77 K60:O60 K69:O77 E18:I20 K66:O66 K46:O46 K52 K54:O54 K57:K58 K29:O29 K35:K44 K19:O19 K25:K27 K7:K17 F48:I50 E51:I58 I44 E44 E34:I43 E45:I47 F31:I33 I17 E17 E24:I30 F21:I23 E7:I16 K62:K65 K67:K68">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33" customWidth="1"/>
    <col min="2" max="2" width="18.421875" style="133" customWidth="1"/>
    <col min="3" max="3" width="48.00390625" style="133" customWidth="1"/>
    <col min="4" max="4" width="1.8515625" style="133" bestFit="1" customWidth="1"/>
    <col min="5" max="5" width="7.7109375" style="133" customWidth="1"/>
    <col min="6" max="6" width="12.00390625" style="133" bestFit="1"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1" customFormat="1" ht="23.25">
      <c r="A1" s="286" t="s">
        <v>97</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402</v>
      </c>
    </row>
    <row r="5" spans="1:27" ht="25.5">
      <c r="A5" s="1">
        <v>1</v>
      </c>
      <c r="B5" s="5" t="s">
        <v>147</v>
      </c>
      <c r="C5" s="6" t="s">
        <v>378</v>
      </c>
      <c r="D5" s="21"/>
      <c r="E5" s="47" t="s">
        <v>133</v>
      </c>
      <c r="F5" s="7">
        <v>-10</v>
      </c>
      <c r="G5" s="7">
        <v>-10</v>
      </c>
      <c r="H5" s="7"/>
      <c r="I5" s="7"/>
      <c r="J5" s="1"/>
      <c r="K5" s="152">
        <f aca="true" t="shared" si="0" ref="K5:K15">+SUM(L5:O5)</f>
        <v>0</v>
      </c>
      <c r="L5" s="153"/>
      <c r="M5" s="153"/>
      <c r="N5" s="153"/>
      <c r="O5" s="153"/>
      <c r="P5" s="1"/>
      <c r="Q5" s="202"/>
      <c r="R5" s="224"/>
      <c r="S5" s="224"/>
      <c r="T5" s="224"/>
      <c r="U5" s="224"/>
      <c r="V5" s="1"/>
      <c r="W5" s="235">
        <f>+F5</f>
        <v>-10</v>
      </c>
      <c r="X5" s="235">
        <f>+G5</f>
        <v>-10</v>
      </c>
      <c r="Y5" s="235">
        <f aca="true" t="shared" si="1" ref="Y5:Z10">+IF(S5="y",H5,"")</f>
      </c>
      <c r="Z5" s="235">
        <f t="shared" si="1"/>
      </c>
      <c r="AA5" s="231">
        <f>+IF(U5="y",#REF!,"")</f>
      </c>
    </row>
    <row r="6" spans="1:27" ht="38.25">
      <c r="A6" s="1">
        <f aca="true" t="shared" si="2" ref="A6:A15">+A5+1</f>
        <v>2</v>
      </c>
      <c r="B6" s="5" t="s">
        <v>147</v>
      </c>
      <c r="C6" s="6" t="s">
        <v>148</v>
      </c>
      <c r="D6" s="21"/>
      <c r="E6" s="47" t="s">
        <v>129</v>
      </c>
      <c r="F6" s="7"/>
      <c r="G6" s="7">
        <v>-5</v>
      </c>
      <c r="H6" s="7"/>
      <c r="I6" s="7"/>
      <c r="J6" s="1"/>
      <c r="K6" s="152">
        <f t="shared" si="0"/>
        <v>0</v>
      </c>
      <c r="L6" s="153"/>
      <c r="M6" s="153"/>
      <c r="N6" s="153"/>
      <c r="O6" s="153"/>
      <c r="P6" s="1"/>
      <c r="Q6" s="202"/>
      <c r="R6" s="224"/>
      <c r="S6" s="224"/>
      <c r="T6" s="224"/>
      <c r="U6" s="224"/>
      <c r="V6" s="1"/>
      <c r="W6" s="235">
        <f>+IF(Q6="y",F6,"")</f>
      </c>
      <c r="X6" s="235">
        <f>+G6</f>
        <v>-5</v>
      </c>
      <c r="Y6" s="235">
        <f t="shared" si="1"/>
      </c>
      <c r="Z6" s="235">
        <f t="shared" si="1"/>
      </c>
      <c r="AA6" s="231">
        <f>+IF(U6="y",#REF!,"")</f>
      </c>
    </row>
    <row r="7" spans="1:27" ht="38.25">
      <c r="A7" s="1">
        <f t="shared" si="2"/>
        <v>3</v>
      </c>
      <c r="B7" s="5" t="s">
        <v>147</v>
      </c>
      <c r="C7" s="6" t="s">
        <v>149</v>
      </c>
      <c r="D7" s="21"/>
      <c r="E7" s="47" t="s">
        <v>129</v>
      </c>
      <c r="F7" s="7"/>
      <c r="G7" s="7">
        <v>-5</v>
      </c>
      <c r="H7" s="7"/>
      <c r="I7" s="7"/>
      <c r="J7" s="1"/>
      <c r="K7" s="152">
        <f t="shared" si="0"/>
        <v>0</v>
      </c>
      <c r="L7" s="153"/>
      <c r="M7" s="153"/>
      <c r="N7" s="153"/>
      <c r="O7" s="153"/>
      <c r="P7" s="1"/>
      <c r="Q7" s="202"/>
      <c r="R7" s="224"/>
      <c r="S7" s="224"/>
      <c r="T7" s="224"/>
      <c r="U7" s="224"/>
      <c r="V7" s="1"/>
      <c r="W7" s="235">
        <f>+IF(Q7="y",F7,"")</f>
      </c>
      <c r="X7" s="235">
        <f>+G7</f>
        <v>-5</v>
      </c>
      <c r="Y7" s="235">
        <f t="shared" si="1"/>
      </c>
      <c r="Z7" s="235">
        <f t="shared" si="1"/>
      </c>
      <c r="AA7" s="231">
        <f>+IF(U7="y",#REF!,"")</f>
      </c>
    </row>
    <row r="8" spans="1:27" ht="38.25">
      <c r="A8" s="1">
        <f t="shared" si="2"/>
        <v>4</v>
      </c>
      <c r="B8" s="5" t="s">
        <v>147</v>
      </c>
      <c r="C8" s="6" t="s">
        <v>150</v>
      </c>
      <c r="D8" s="21"/>
      <c r="E8" s="47" t="s">
        <v>129</v>
      </c>
      <c r="F8" s="7"/>
      <c r="G8" s="7"/>
      <c r="H8" s="7"/>
      <c r="I8" s="25">
        <v>-2.5</v>
      </c>
      <c r="J8" s="1"/>
      <c r="K8" s="152">
        <f t="shared" si="0"/>
        <v>0</v>
      </c>
      <c r="L8" s="153"/>
      <c r="M8" s="153"/>
      <c r="N8" s="153"/>
      <c r="O8" s="153"/>
      <c r="P8" s="1"/>
      <c r="Q8" s="202"/>
      <c r="R8" s="224"/>
      <c r="S8" s="224"/>
      <c r="T8" s="153"/>
      <c r="U8" s="153"/>
      <c r="V8" s="1"/>
      <c r="W8" s="235">
        <f>+IF(Q8="y",F8,"")</f>
      </c>
      <c r="X8" s="235">
        <f>+IF(R8="y",G8,"")</f>
      </c>
      <c r="Y8" s="235">
        <f t="shared" si="1"/>
      </c>
      <c r="Z8" s="238">
        <f t="shared" si="1"/>
      </c>
      <c r="AA8" s="7">
        <f>+IF(U8="y",#REF!,"")</f>
      </c>
    </row>
    <row r="9" spans="1:27" ht="89.25">
      <c r="A9" s="1">
        <f t="shared" si="2"/>
        <v>5</v>
      </c>
      <c r="B9" s="5" t="s">
        <v>147</v>
      </c>
      <c r="C9" s="6" t="s">
        <v>168</v>
      </c>
      <c r="D9" s="21"/>
      <c r="E9" s="47" t="s">
        <v>129</v>
      </c>
      <c r="F9" s="7">
        <v>-36</v>
      </c>
      <c r="G9" s="7"/>
      <c r="H9" s="7"/>
      <c r="I9" s="25">
        <v>-3.037</v>
      </c>
      <c r="J9" s="1"/>
      <c r="K9" s="152">
        <f t="shared" si="0"/>
        <v>0</v>
      </c>
      <c r="L9" s="153"/>
      <c r="M9" s="153"/>
      <c r="N9" s="153"/>
      <c r="O9" s="153"/>
      <c r="P9" s="1"/>
      <c r="Q9" s="202"/>
      <c r="R9" s="224"/>
      <c r="S9" s="224"/>
      <c r="T9" s="153"/>
      <c r="U9" s="153"/>
      <c r="V9" s="1"/>
      <c r="W9" s="235">
        <f>+F9</f>
        <v>-36</v>
      </c>
      <c r="X9" s="235">
        <f>+IF(R9="y",G9,"")</f>
      </c>
      <c r="Y9" s="235">
        <f t="shared" si="1"/>
      </c>
      <c r="Z9" s="238">
        <f t="shared" si="1"/>
      </c>
      <c r="AA9" s="7">
        <f>+IF(U9="y",#REF!,"")</f>
      </c>
    </row>
    <row r="10" spans="1:27" ht="76.5">
      <c r="A10" s="1">
        <f t="shared" si="2"/>
        <v>6</v>
      </c>
      <c r="B10" s="5" t="s">
        <v>151</v>
      </c>
      <c r="C10" s="6" t="s">
        <v>54</v>
      </c>
      <c r="D10" s="21"/>
      <c r="E10" s="47" t="s">
        <v>129</v>
      </c>
      <c r="F10" s="33">
        <v>-15</v>
      </c>
      <c r="G10" s="33">
        <v>-15</v>
      </c>
      <c r="H10" s="7"/>
      <c r="I10" s="7"/>
      <c r="J10" s="1"/>
      <c r="K10" s="152">
        <f t="shared" si="0"/>
        <v>0</v>
      </c>
      <c r="L10" s="153"/>
      <c r="M10" s="153"/>
      <c r="N10" s="153"/>
      <c r="O10" s="153"/>
      <c r="P10" s="1"/>
      <c r="Q10" s="202"/>
      <c r="R10" s="224"/>
      <c r="S10" s="224"/>
      <c r="T10" s="224"/>
      <c r="U10" s="224"/>
      <c r="V10" s="230"/>
      <c r="W10" s="235">
        <f>+F10</f>
        <v>-15</v>
      </c>
      <c r="X10" s="235">
        <f>+G10</f>
        <v>-15</v>
      </c>
      <c r="Y10" s="235">
        <f t="shared" si="1"/>
      </c>
      <c r="Z10" s="235">
        <f t="shared" si="1"/>
      </c>
      <c r="AA10" s="231">
        <f>+IF(U10="y",#REF!,"")</f>
      </c>
    </row>
    <row r="11" spans="1:27" ht="38.25">
      <c r="A11" s="1">
        <f t="shared" si="2"/>
        <v>7</v>
      </c>
      <c r="B11" s="5" t="s">
        <v>152</v>
      </c>
      <c r="C11" s="6" t="s">
        <v>153</v>
      </c>
      <c r="D11" s="21"/>
      <c r="E11" s="47" t="s">
        <v>133</v>
      </c>
      <c r="F11" s="7">
        <v>-5</v>
      </c>
      <c r="G11" s="7">
        <v>-5</v>
      </c>
      <c r="H11" s="7">
        <v>-5</v>
      </c>
      <c r="I11" s="7"/>
      <c r="J11" s="1"/>
      <c r="K11" s="152">
        <f t="shared" si="0"/>
        <v>0</v>
      </c>
      <c r="L11" s="153"/>
      <c r="M11" s="153"/>
      <c r="N11" s="153"/>
      <c r="O11" s="153"/>
      <c r="P11" s="1"/>
      <c r="Q11" s="202"/>
      <c r="R11" s="224"/>
      <c r="S11" s="224"/>
      <c r="T11" s="224"/>
      <c r="U11" s="224"/>
      <c r="V11" s="1"/>
      <c r="W11" s="235">
        <f>+F11</f>
        <v>-5</v>
      </c>
      <c r="X11" s="235">
        <f>+G11</f>
        <v>-5</v>
      </c>
      <c r="Y11" s="235">
        <f>+H11</f>
        <v>-5</v>
      </c>
      <c r="Z11" s="235">
        <f>+IF(T11="y",I11,"")</f>
      </c>
      <c r="AA11" s="231">
        <f>+IF(U11="y",#REF!,"")</f>
      </c>
    </row>
    <row r="12" spans="1:27" ht="38.25">
      <c r="A12" s="1">
        <f t="shared" si="2"/>
        <v>8</v>
      </c>
      <c r="B12" s="5" t="s">
        <v>152</v>
      </c>
      <c r="C12" s="6" t="s">
        <v>154</v>
      </c>
      <c r="D12" s="21"/>
      <c r="E12" s="47" t="s">
        <v>133</v>
      </c>
      <c r="F12" s="25">
        <v>-50</v>
      </c>
      <c r="G12" s="25">
        <v>-50</v>
      </c>
      <c r="H12" s="25">
        <v>100</v>
      </c>
      <c r="I12" s="7"/>
      <c r="J12" s="1"/>
      <c r="K12" s="152">
        <f t="shared" si="0"/>
        <v>0</v>
      </c>
      <c r="L12" s="153"/>
      <c r="M12" s="153"/>
      <c r="N12" s="153"/>
      <c r="O12" s="153"/>
      <c r="P12" s="1"/>
      <c r="Q12" s="152"/>
      <c r="R12" s="153"/>
      <c r="S12" s="153"/>
      <c r="T12" s="224"/>
      <c r="U12" s="224"/>
      <c r="V12" s="1"/>
      <c r="W12" s="238">
        <f aca="true" t="shared" si="3" ref="W12:Y15">+IF(Q12="y",F12,"")</f>
      </c>
      <c r="X12" s="238">
        <f t="shared" si="3"/>
      </c>
      <c r="Y12" s="238">
        <f t="shared" si="3"/>
      </c>
      <c r="Z12" s="235">
        <f>+IF(T12="y",I12,"")</f>
      </c>
      <c r="AA12" s="231">
        <f>+IF(U12="y",#REF!,"")</f>
      </c>
    </row>
    <row r="13" spans="1:27" ht="63.75">
      <c r="A13" s="1">
        <f t="shared" si="2"/>
        <v>9</v>
      </c>
      <c r="B13" s="5" t="s">
        <v>152</v>
      </c>
      <c r="C13" s="6" t="s">
        <v>360</v>
      </c>
      <c r="D13" s="21" t="s">
        <v>380</v>
      </c>
      <c r="E13" s="47" t="s">
        <v>132</v>
      </c>
      <c r="F13" s="25">
        <v>-25</v>
      </c>
      <c r="G13" s="7"/>
      <c r="H13" s="7"/>
      <c r="I13" s="25">
        <v>25</v>
      </c>
      <c r="J13" s="1"/>
      <c r="K13" s="152">
        <f t="shared" si="0"/>
        <v>0</v>
      </c>
      <c r="L13" s="153"/>
      <c r="M13" s="153"/>
      <c r="N13" s="153"/>
      <c r="O13" s="153"/>
      <c r="P13" s="1"/>
      <c r="Q13" s="152"/>
      <c r="R13" s="224"/>
      <c r="S13" s="224"/>
      <c r="T13" s="153"/>
      <c r="U13" s="224"/>
      <c r="V13" s="1"/>
      <c r="W13" s="238">
        <f t="shared" si="3"/>
      </c>
      <c r="X13" s="235">
        <f t="shared" si="3"/>
      </c>
      <c r="Y13" s="235">
        <f t="shared" si="3"/>
      </c>
      <c r="Z13" s="238">
        <f>+IF(T13="y",I13,"")</f>
      </c>
      <c r="AA13" s="231">
        <f>+IF(U13="y",#REF!,"")</f>
      </c>
    </row>
    <row r="14" spans="1:27" ht="38.25">
      <c r="A14" s="1">
        <f t="shared" si="2"/>
        <v>10</v>
      </c>
      <c r="B14" s="5" t="s">
        <v>152</v>
      </c>
      <c r="C14" s="6" t="s">
        <v>55</v>
      </c>
      <c r="D14" s="21" t="s">
        <v>380</v>
      </c>
      <c r="E14" s="47" t="s">
        <v>132</v>
      </c>
      <c r="F14" s="25">
        <v>-25</v>
      </c>
      <c r="G14" s="7"/>
      <c r="H14" s="7"/>
      <c r="I14" s="25">
        <v>25</v>
      </c>
      <c r="J14" s="1"/>
      <c r="K14" s="152">
        <f t="shared" si="0"/>
        <v>0</v>
      </c>
      <c r="L14" s="153"/>
      <c r="M14" s="153"/>
      <c r="N14" s="153"/>
      <c r="O14" s="153"/>
      <c r="P14" s="1"/>
      <c r="Q14" s="152"/>
      <c r="R14" s="224"/>
      <c r="S14" s="224"/>
      <c r="T14" s="153"/>
      <c r="U14" s="224"/>
      <c r="V14" s="1"/>
      <c r="W14" s="238">
        <f t="shared" si="3"/>
      </c>
      <c r="X14" s="235">
        <f t="shared" si="3"/>
      </c>
      <c r="Y14" s="235">
        <f t="shared" si="3"/>
      </c>
      <c r="Z14" s="238">
        <f>+IF(T14="y",I14,"")</f>
      </c>
      <c r="AA14" s="231">
        <f>+IF(U14="y",#REF!,"")</f>
      </c>
    </row>
    <row r="15" spans="1:27" ht="25.5">
      <c r="A15" s="1">
        <f t="shared" si="2"/>
        <v>11</v>
      </c>
      <c r="B15" s="5" t="s">
        <v>152</v>
      </c>
      <c r="C15" s="6" t="s">
        <v>155</v>
      </c>
      <c r="D15" s="21" t="s">
        <v>380</v>
      </c>
      <c r="E15" s="47" t="s">
        <v>132</v>
      </c>
      <c r="F15" s="25">
        <v>-25</v>
      </c>
      <c r="G15" s="7"/>
      <c r="H15" s="7"/>
      <c r="I15" s="25">
        <v>25</v>
      </c>
      <c r="J15" s="1"/>
      <c r="K15" s="152">
        <f t="shared" si="0"/>
        <v>0</v>
      </c>
      <c r="L15" s="153"/>
      <c r="M15" s="153"/>
      <c r="N15" s="153"/>
      <c r="O15" s="153"/>
      <c r="P15" s="1"/>
      <c r="Q15" s="152"/>
      <c r="R15" s="224"/>
      <c r="S15" s="224"/>
      <c r="T15" s="153"/>
      <c r="U15" s="224"/>
      <c r="V15" s="1"/>
      <c r="W15" s="238">
        <f t="shared" si="3"/>
      </c>
      <c r="X15" s="235">
        <f t="shared" si="3"/>
      </c>
      <c r="Y15" s="235">
        <f t="shared" si="3"/>
      </c>
      <c r="Z15" s="238">
        <f>+IF(T15="y",I15,"")</f>
      </c>
      <c r="AA15" s="231">
        <f>+IF(U15="y",#REF!,"")</f>
      </c>
    </row>
    <row r="16" spans="1:27" ht="12.75">
      <c r="A16" s="23"/>
      <c r="B16" s="8"/>
      <c r="C16" s="9"/>
      <c r="D16" s="15"/>
      <c r="E16" s="51"/>
      <c r="F16" s="10"/>
      <c r="G16" s="10"/>
      <c r="H16" s="10"/>
      <c r="I16" s="10"/>
      <c r="J16" s="23"/>
      <c r="K16" s="154"/>
      <c r="L16" s="154"/>
      <c r="M16" s="154"/>
      <c r="N16" s="154"/>
      <c r="O16" s="154"/>
      <c r="P16" s="23"/>
      <c r="Q16" s="23"/>
      <c r="R16" s="23"/>
      <c r="S16" s="23"/>
      <c r="T16" s="23"/>
      <c r="U16" s="23"/>
      <c r="V16" s="23"/>
      <c r="W16" s="237"/>
      <c r="X16" s="237"/>
      <c r="Y16" s="237"/>
      <c r="Z16" s="237"/>
      <c r="AA16" s="237"/>
    </row>
    <row r="17" spans="1:27" ht="13.5" thickBot="1">
      <c r="A17" s="23"/>
      <c r="B17" s="287" t="s">
        <v>102</v>
      </c>
      <c r="C17" s="287"/>
      <c r="D17" s="12"/>
      <c r="E17" s="51"/>
      <c r="F17" s="13">
        <f>+SUM(F5:F15)</f>
        <v>-191</v>
      </c>
      <c r="G17" s="13">
        <f>+SUM(G5:G15)</f>
        <v>-90</v>
      </c>
      <c r="H17" s="13">
        <f>+SUM(H5:H15)</f>
        <v>95</v>
      </c>
      <c r="I17" s="13">
        <f>+SUM(I5:I15)</f>
        <v>69.463</v>
      </c>
      <c r="J17" s="23"/>
      <c r="K17" s="151">
        <f>+SUM(K5:K15)</f>
        <v>0</v>
      </c>
      <c r="L17" s="151">
        <f>+SUM(L5:L15)</f>
        <v>0</v>
      </c>
      <c r="M17" s="151">
        <f>+SUM(M5:M15)</f>
        <v>0</v>
      </c>
      <c r="N17" s="151">
        <f>+SUM(N5:N15)</f>
        <v>0</v>
      </c>
      <c r="O17" s="151">
        <f>+SUM(O5:O15)</f>
        <v>0</v>
      </c>
      <c r="P17" s="23"/>
      <c r="Q17" s="23"/>
      <c r="R17" s="23"/>
      <c r="S17" s="23"/>
      <c r="T17" s="23"/>
      <c r="U17" s="23"/>
      <c r="V17" s="23"/>
      <c r="W17" s="13">
        <f>+SUM(W5:W15)</f>
        <v>-66</v>
      </c>
      <c r="X17" s="13">
        <f>+SUM(X5:X15)</f>
        <v>-40</v>
      </c>
      <c r="Y17" s="13">
        <f>+SUM(Y5:Y15)</f>
        <v>-5</v>
      </c>
      <c r="Z17" s="13">
        <f>+SUM(Z5:Z15)</f>
        <v>0</v>
      </c>
      <c r="AA17" s="13">
        <f>+SUM(AA5:AA15)</f>
        <v>0</v>
      </c>
    </row>
    <row r="18" ht="6.75" customHeight="1"/>
    <row r="19" ht="15.75">
      <c r="A19" s="248" t="s">
        <v>212</v>
      </c>
    </row>
    <row r="20" spans="1:27" s="1" customFormat="1" ht="25.5">
      <c r="A20" s="30">
        <v>1</v>
      </c>
      <c r="B20" s="5" t="s">
        <v>213</v>
      </c>
      <c r="C20" s="6" t="s">
        <v>214</v>
      </c>
      <c r="D20" s="21"/>
      <c r="E20" s="62" t="s">
        <v>133</v>
      </c>
      <c r="F20" s="17"/>
      <c r="G20" s="7">
        <v>-17</v>
      </c>
      <c r="H20" s="7">
        <v>-12</v>
      </c>
      <c r="I20" s="7"/>
      <c r="K20" s="152">
        <f>+SUM(L20:O20)</f>
        <v>0</v>
      </c>
      <c r="L20" s="153"/>
      <c r="M20" s="153"/>
      <c r="N20" s="153"/>
      <c r="O20" s="153"/>
      <c r="R20" s="202"/>
      <c r="S20" s="224"/>
      <c r="T20" s="224"/>
      <c r="U20" s="224"/>
      <c r="V20" s="224"/>
      <c r="X20" s="235">
        <f>+IF(R20="y",F20,"")</f>
      </c>
      <c r="Y20" s="235">
        <f>+G20</f>
        <v>-17</v>
      </c>
      <c r="Z20" s="235">
        <f>+H20</f>
        <v>-12</v>
      </c>
      <c r="AA20" s="235">
        <f>+IF(U20="y",I20,"")</f>
      </c>
    </row>
    <row r="21" spans="1:27" s="1" customFormat="1" ht="25.5">
      <c r="A21" s="30">
        <f>+A20+1</f>
        <v>2</v>
      </c>
      <c r="B21" s="5" t="s">
        <v>213</v>
      </c>
      <c r="C21" s="54" t="s">
        <v>215</v>
      </c>
      <c r="D21" s="21"/>
      <c r="E21" s="62" t="s">
        <v>133</v>
      </c>
      <c r="F21" s="17"/>
      <c r="G21" s="7">
        <v>-60</v>
      </c>
      <c r="H21" s="7"/>
      <c r="I21" s="7"/>
      <c r="K21" s="152">
        <f>+SUM(L21:O21)</f>
        <v>0</v>
      </c>
      <c r="L21" s="153"/>
      <c r="M21" s="153"/>
      <c r="N21" s="153"/>
      <c r="O21" s="153"/>
      <c r="R21" s="202"/>
      <c r="S21" s="224"/>
      <c r="T21" s="224"/>
      <c r="U21" s="224"/>
      <c r="V21" s="224"/>
      <c r="X21" s="235">
        <f>+IF(R21="y",F21,"")</f>
      </c>
      <c r="Y21" s="235">
        <f>+G21</f>
        <v>-60</v>
      </c>
      <c r="Z21" s="235">
        <f>+IF(T21="y",H21,"")</f>
      </c>
      <c r="AA21" s="235">
        <f>+IF(U21="y",I21,"")</f>
      </c>
    </row>
    <row r="22" spans="1:27" s="1" customFormat="1" ht="25.5">
      <c r="A22" s="30">
        <f>+A21+1</f>
        <v>3</v>
      </c>
      <c r="B22" s="5" t="s">
        <v>213</v>
      </c>
      <c r="C22" s="6" t="s">
        <v>216</v>
      </c>
      <c r="D22" s="21"/>
      <c r="E22" s="62" t="s">
        <v>129</v>
      </c>
      <c r="F22" s="24">
        <v>-50</v>
      </c>
      <c r="G22" s="7"/>
      <c r="H22" s="7"/>
      <c r="I22" s="7"/>
      <c r="K22" s="152">
        <f>+SUM(L22:O22)</f>
        <v>0</v>
      </c>
      <c r="L22" s="153"/>
      <c r="M22" s="153"/>
      <c r="N22" s="153"/>
      <c r="O22" s="153"/>
      <c r="R22" s="152"/>
      <c r="S22" s="224"/>
      <c r="T22" s="224"/>
      <c r="U22" s="224"/>
      <c r="V22" s="224"/>
      <c r="X22" s="236">
        <f>+IF(R22="y",F22,"")</f>
      </c>
      <c r="Y22" s="235">
        <f>+IF(S22="y",G22,"")</f>
      </c>
      <c r="Z22" s="235">
        <f>+IF(T22="y",H22,"")</f>
      </c>
      <c r="AA22" s="235">
        <f>+IF(U22="y",I22,"")</f>
      </c>
    </row>
    <row r="23" spans="1:27" s="1" customFormat="1" ht="25.5">
      <c r="A23" s="30">
        <f>+A22+1</f>
        <v>4</v>
      </c>
      <c r="B23" s="5" t="s">
        <v>213</v>
      </c>
      <c r="C23" s="6" t="s">
        <v>217</v>
      </c>
      <c r="D23" s="21"/>
      <c r="E23" s="62" t="s">
        <v>133</v>
      </c>
      <c r="F23" s="17"/>
      <c r="G23" s="33"/>
      <c r="H23" s="33"/>
      <c r="I23" s="25">
        <v>-200</v>
      </c>
      <c r="K23" s="152">
        <f>+SUM(L23:O23)</f>
        <v>0</v>
      </c>
      <c r="L23" s="153"/>
      <c r="M23" s="153"/>
      <c r="N23" s="153"/>
      <c r="O23" s="153"/>
      <c r="R23" s="202"/>
      <c r="S23" s="224"/>
      <c r="T23" s="224"/>
      <c r="U23" s="153"/>
      <c r="V23" s="224"/>
      <c r="X23" s="235">
        <f>+IF(R23="y",F23,"")</f>
      </c>
      <c r="Y23" s="235">
        <f>+IF(S23="y",G23,"")</f>
      </c>
      <c r="Z23" s="235">
        <f>+IF(T23="y",H23,"")</f>
      </c>
      <c r="AA23" s="236">
        <f>+IF(U23="y",I23,"")</f>
      </c>
    </row>
    <row r="24" spans="1:27" s="23" customFormat="1" ht="12.75">
      <c r="A24" s="31"/>
      <c r="B24" s="8"/>
      <c r="C24" s="9"/>
      <c r="D24" s="15"/>
      <c r="E24" s="29"/>
      <c r="F24" s="10"/>
      <c r="G24" s="10"/>
      <c r="H24" s="10"/>
      <c r="I24" s="10"/>
      <c r="K24" s="154"/>
      <c r="L24" s="154"/>
      <c r="M24" s="154"/>
      <c r="N24" s="154"/>
      <c r="O24" s="154"/>
      <c r="R24" s="154"/>
      <c r="S24" s="154"/>
      <c r="T24" s="154"/>
      <c r="U24" s="154"/>
      <c r="V24" s="154"/>
      <c r="X24" s="10"/>
      <c r="Y24" s="10"/>
      <c r="Z24" s="10"/>
      <c r="AA24" s="10"/>
    </row>
    <row r="25" spans="1:27" s="23" customFormat="1" ht="13.5" thickBot="1">
      <c r="A25" s="31"/>
      <c r="B25" s="288" t="s">
        <v>102</v>
      </c>
      <c r="C25" s="288"/>
      <c r="D25" s="58"/>
      <c r="E25" s="29"/>
      <c r="F25" s="13">
        <f>+SUM(F20:F23)</f>
        <v>-50</v>
      </c>
      <c r="G25" s="13">
        <f>+SUM(G20:G23)</f>
        <v>-77</v>
      </c>
      <c r="H25" s="13">
        <f>+SUM(H20:H23)</f>
        <v>-12</v>
      </c>
      <c r="I25" s="13">
        <f>+SUM(I20:I23)</f>
        <v>-200</v>
      </c>
      <c r="K25" s="151">
        <f>+SUM(K20:K23)</f>
        <v>0</v>
      </c>
      <c r="L25" s="151">
        <f>+SUM(L20:L23)</f>
        <v>0</v>
      </c>
      <c r="M25" s="151">
        <f>+SUM(M20:M23)</f>
        <v>0</v>
      </c>
      <c r="N25" s="151">
        <f>+SUM(N20:N23)</f>
        <v>0</v>
      </c>
      <c r="O25" s="151">
        <f>+SUM(O20:O23)</f>
        <v>0</v>
      </c>
      <c r="R25" s="151"/>
      <c r="S25" s="151"/>
      <c r="T25" s="151"/>
      <c r="U25" s="151"/>
      <c r="V25" s="151"/>
      <c r="X25" s="13">
        <f>+SUM(X20:X23)</f>
        <v>0</v>
      </c>
      <c r="Y25" s="13">
        <f>+SUM(Y20:Y23)</f>
        <v>-77</v>
      </c>
      <c r="Z25" s="13">
        <f>+SUM(Z20:Z23)</f>
        <v>-12</v>
      </c>
      <c r="AA25" s="13">
        <f>+SUM(AA20:AA23)</f>
        <v>0</v>
      </c>
    </row>
    <row r="27" spans="1:15" s="253" customFormat="1" ht="18.75" thickBot="1">
      <c r="A27" s="252" t="s">
        <v>408</v>
      </c>
      <c r="F27" s="254">
        <f>+F25+F17</f>
        <v>-241</v>
      </c>
      <c r="G27" s="254">
        <f>+G25+G17</f>
        <v>-167</v>
      </c>
      <c r="H27" s="254">
        <f>+H25+H17</f>
        <v>83</v>
      </c>
      <c r="I27" s="254">
        <f>+I25+I17</f>
        <v>-130.537</v>
      </c>
      <c r="J27" s="255"/>
      <c r="K27" s="256">
        <f>+K25+K17</f>
        <v>0</v>
      </c>
      <c r="L27" s="256">
        <f>+L25+L17</f>
        <v>0</v>
      </c>
      <c r="M27" s="256">
        <f>+M25+M17</f>
        <v>0</v>
      </c>
      <c r="N27" s="256">
        <f>+N25+N17</f>
        <v>0</v>
      </c>
      <c r="O27" s="256">
        <f>+O25+O17</f>
        <v>0</v>
      </c>
    </row>
    <row r="28" ht="4.5" customHeight="1"/>
    <row r="29" ht="15.75">
      <c r="A29" s="248" t="s">
        <v>169</v>
      </c>
    </row>
    <row r="30" spans="1:27" s="1" customFormat="1" ht="25.5">
      <c r="A30" s="30">
        <v>1</v>
      </c>
      <c r="B30" s="5" t="s">
        <v>171</v>
      </c>
      <c r="C30" s="6" t="s">
        <v>375</v>
      </c>
      <c r="D30" s="21"/>
      <c r="E30" s="115" t="s">
        <v>129</v>
      </c>
      <c r="F30" s="24">
        <v>-10</v>
      </c>
      <c r="G30" s="7"/>
      <c r="H30" s="7"/>
      <c r="I30" s="7"/>
      <c r="K30" s="152"/>
      <c r="L30" s="153"/>
      <c r="M30" s="153"/>
      <c r="N30" s="153"/>
      <c r="O30" s="153"/>
      <c r="Q30" s="153"/>
      <c r="R30" s="224"/>
      <c r="S30" s="224"/>
      <c r="T30" s="224"/>
      <c r="U30" s="224"/>
      <c r="W30" s="7">
        <f aca="true" t="shared" si="4" ref="W30:Z34">+IF(Q30="y",F30,"")</f>
      </c>
      <c r="X30" s="231">
        <f t="shared" si="4"/>
      </c>
      <c r="Y30" s="231">
        <f t="shared" si="4"/>
      </c>
      <c r="Z30" s="231">
        <f t="shared" si="4"/>
      </c>
      <c r="AA30" s="231">
        <f>+IF(U30="y",#REF!,"")</f>
      </c>
    </row>
    <row r="31" spans="1:27" s="1" customFormat="1" ht="25.5">
      <c r="A31" s="30">
        <v>2</v>
      </c>
      <c r="B31" s="5" t="s">
        <v>171</v>
      </c>
      <c r="C31" s="6" t="s">
        <v>376</v>
      </c>
      <c r="D31" s="21"/>
      <c r="E31" s="115" t="s">
        <v>132</v>
      </c>
      <c r="F31" s="52"/>
      <c r="G31" s="7"/>
      <c r="H31" s="7"/>
      <c r="I31" s="7"/>
      <c r="K31" s="152">
        <f>+SUM(L31:O31)</f>
        <v>0</v>
      </c>
      <c r="L31" s="153"/>
      <c r="M31" s="153"/>
      <c r="N31" s="153"/>
      <c r="O31" s="153"/>
      <c r="Q31" s="153"/>
      <c r="R31" s="224"/>
      <c r="S31" s="224"/>
      <c r="T31" s="224"/>
      <c r="U31" s="224"/>
      <c r="W31" s="7">
        <f t="shared" si="4"/>
      </c>
      <c r="X31" s="231">
        <f t="shared" si="4"/>
      </c>
      <c r="Y31" s="231">
        <f t="shared" si="4"/>
      </c>
      <c r="Z31" s="231">
        <f t="shared" si="4"/>
      </c>
      <c r="AA31" s="231">
        <f>+IF(U31="y",#REF!,"")</f>
      </c>
    </row>
    <row r="32" spans="1:27" s="1" customFormat="1" ht="12.75">
      <c r="A32" s="30">
        <f>+A31+1</f>
        <v>3</v>
      </c>
      <c r="B32" s="5" t="s">
        <v>172</v>
      </c>
      <c r="C32" s="6" t="s">
        <v>173</v>
      </c>
      <c r="D32" s="21"/>
      <c r="E32" s="115" t="s">
        <v>132</v>
      </c>
      <c r="F32" s="52"/>
      <c r="G32" s="25">
        <v>-15</v>
      </c>
      <c r="H32" s="7"/>
      <c r="I32" s="33"/>
      <c r="K32" s="152">
        <f>+SUM(L32:O32)</f>
        <v>0</v>
      </c>
      <c r="L32" s="153"/>
      <c r="M32" s="153"/>
      <c r="N32" s="153"/>
      <c r="O32" s="153"/>
      <c r="Q32" s="224"/>
      <c r="R32" s="153"/>
      <c r="S32" s="224"/>
      <c r="T32" s="224"/>
      <c r="U32" s="224"/>
      <c r="W32" s="231">
        <f t="shared" si="4"/>
      </c>
      <c r="X32" s="7">
        <f t="shared" si="4"/>
      </c>
      <c r="Y32" s="231">
        <f t="shared" si="4"/>
      </c>
      <c r="Z32" s="231">
        <f t="shared" si="4"/>
      </c>
      <c r="AA32" s="231">
        <f>+IF(U32="y",#REF!,"")</f>
      </c>
    </row>
    <row r="33" spans="1:27" s="1" customFormat="1" ht="25.5">
      <c r="A33" s="30">
        <f>+A32+1</f>
        <v>4</v>
      </c>
      <c r="B33" s="5" t="s">
        <v>174</v>
      </c>
      <c r="C33" s="6" t="s">
        <v>175</v>
      </c>
      <c r="D33" s="21"/>
      <c r="E33" s="115" t="s">
        <v>132</v>
      </c>
      <c r="F33" s="52"/>
      <c r="G33" s="25">
        <v>-25</v>
      </c>
      <c r="H33" s="7"/>
      <c r="I33" s="33"/>
      <c r="K33" s="152">
        <f>+SUM(L33:O33)</f>
        <v>0</v>
      </c>
      <c r="L33" s="153"/>
      <c r="M33" s="153"/>
      <c r="N33" s="153"/>
      <c r="O33" s="153"/>
      <c r="Q33" s="224"/>
      <c r="R33" s="153"/>
      <c r="S33" s="224"/>
      <c r="T33" s="224"/>
      <c r="U33" s="224"/>
      <c r="W33" s="231">
        <f t="shared" si="4"/>
      </c>
      <c r="X33" s="7">
        <f t="shared" si="4"/>
      </c>
      <c r="Y33" s="231">
        <f t="shared" si="4"/>
      </c>
      <c r="Z33" s="231">
        <f t="shared" si="4"/>
      </c>
      <c r="AA33" s="231">
        <f>+IF(U33="y",#REF!,"")</f>
      </c>
    </row>
    <row r="34" spans="1:27" s="1" customFormat="1" ht="25.5">
      <c r="A34" s="30">
        <f>+A33+1</f>
        <v>5</v>
      </c>
      <c r="B34" s="5" t="s">
        <v>174</v>
      </c>
      <c r="C34" s="6" t="s">
        <v>176</v>
      </c>
      <c r="D34" s="21"/>
      <c r="E34" s="115" t="s">
        <v>132</v>
      </c>
      <c r="F34" s="52"/>
      <c r="G34" s="25">
        <v>-10</v>
      </c>
      <c r="H34" s="7"/>
      <c r="I34" s="33"/>
      <c r="K34" s="152">
        <f>+SUM(L34:O34)</f>
        <v>0</v>
      </c>
      <c r="L34" s="153"/>
      <c r="M34" s="153"/>
      <c r="N34" s="153"/>
      <c r="O34" s="153"/>
      <c r="Q34" s="224"/>
      <c r="R34" s="153"/>
      <c r="S34" s="224"/>
      <c r="T34" s="224"/>
      <c r="U34" s="224"/>
      <c r="W34" s="231">
        <f t="shared" si="4"/>
      </c>
      <c r="X34" s="7">
        <f t="shared" si="4"/>
      </c>
      <c r="Y34" s="231">
        <f t="shared" si="4"/>
      </c>
      <c r="Z34" s="231">
        <f t="shared" si="4"/>
      </c>
      <c r="AA34" s="231">
        <f>+IF(U34="y",#REF!,"")</f>
      </c>
    </row>
    <row r="35" spans="1:27" s="23" customFormat="1" ht="12.75">
      <c r="A35" s="31"/>
      <c r="E35" s="51"/>
      <c r="F35" s="53"/>
      <c r="W35" s="237"/>
      <c r="X35" s="237"/>
      <c r="Y35" s="237"/>
      <c r="Z35" s="237"/>
      <c r="AA35" s="237"/>
    </row>
    <row r="36" spans="1:27" s="23" customFormat="1" ht="13.5" thickBot="1">
      <c r="A36" s="31"/>
      <c r="B36" s="287" t="s">
        <v>102</v>
      </c>
      <c r="C36" s="287"/>
      <c r="D36" s="12"/>
      <c r="E36" s="41"/>
      <c r="F36" s="13">
        <f>+SUM(F30:F34)</f>
        <v>-10</v>
      </c>
      <c r="G36" s="13">
        <f>+SUM(G31:G34)</f>
        <v>-50</v>
      </c>
      <c r="H36" s="13">
        <f>+SUM(H31:H34)</f>
        <v>0</v>
      </c>
      <c r="I36" s="13">
        <f>+SUM(I31:I34)</f>
        <v>0</v>
      </c>
      <c r="K36" s="151">
        <f>SUM(K31:K35)</f>
        <v>0</v>
      </c>
      <c r="L36" s="151">
        <f>SUM(L31:L35)</f>
        <v>0</v>
      </c>
      <c r="M36" s="151">
        <f>SUM(M31:M35)</f>
        <v>0</v>
      </c>
      <c r="N36" s="151">
        <f>SUM(N31:N35)</f>
        <v>0</v>
      </c>
      <c r="O36" s="151">
        <f>SUM(O31:O35)</f>
        <v>0</v>
      </c>
      <c r="W36" s="13">
        <f>+SUM(W31:W34)</f>
        <v>0</v>
      </c>
      <c r="X36" s="13">
        <f>+SUM(X31:X34)</f>
        <v>0</v>
      </c>
      <c r="Y36" s="13">
        <f>+SUM(Y31:Y34)</f>
        <v>0</v>
      </c>
      <c r="Z36" s="13">
        <f>+SUM(Z31:Z34)</f>
        <v>0</v>
      </c>
      <c r="AA36" s="13">
        <f>+SUM(AA31:AA34)</f>
        <v>0</v>
      </c>
    </row>
    <row r="37" ht="6" customHeight="1"/>
    <row r="38" ht="15.75">
      <c r="A38" s="248" t="s">
        <v>294</v>
      </c>
    </row>
    <row r="39" spans="1:27" s="1" customFormat="1" ht="51">
      <c r="A39" s="1">
        <f>+A34+1</f>
        <v>6</v>
      </c>
      <c r="B39" s="5" t="s">
        <v>298</v>
      </c>
      <c r="C39" s="6" t="s">
        <v>448</v>
      </c>
      <c r="D39" s="84"/>
      <c r="E39" s="115" t="s">
        <v>133</v>
      </c>
      <c r="F39" s="7">
        <v>-250</v>
      </c>
      <c r="G39" s="33"/>
      <c r="H39" s="25">
        <v>-65</v>
      </c>
      <c r="I39" s="25">
        <v>-65.65</v>
      </c>
      <c r="K39" s="152">
        <f aca="true" t="shared" si="5" ref="K39:K44">+SUM(L39:O39)</f>
        <v>0</v>
      </c>
      <c r="L39" s="153"/>
      <c r="M39" s="153"/>
      <c r="N39" s="153"/>
      <c r="O39" s="153"/>
      <c r="Q39" s="224"/>
      <c r="R39" s="224"/>
      <c r="S39" s="153"/>
      <c r="T39" s="153"/>
      <c r="U39" s="153"/>
      <c r="W39" s="231">
        <f>+F39</f>
        <v>-250</v>
      </c>
      <c r="X39" s="231">
        <f aca="true" t="shared" si="6" ref="X39:X47">+IF(R39="y",G39,"")</f>
      </c>
      <c r="Y39" s="7">
        <f aca="true" t="shared" si="7" ref="Y39:Y47">+IF(S39="y",H39,"")</f>
      </c>
      <c r="Z39" s="7">
        <f aca="true" t="shared" si="8" ref="Z39:Z47">+IF(T39="y",I39,"")</f>
      </c>
      <c r="AA39" s="7">
        <f>+IF(U39="y",#REF!,"")</f>
      </c>
    </row>
    <row r="40" spans="1:27" s="1" customFormat="1" ht="25.5">
      <c r="A40" s="1">
        <f aca="true" t="shared" si="9" ref="A40:A47">+A39+1</f>
        <v>7</v>
      </c>
      <c r="B40" s="5" t="s">
        <v>298</v>
      </c>
      <c r="C40" s="6" t="s">
        <v>299</v>
      </c>
      <c r="D40" s="84"/>
      <c r="E40" s="115" t="s">
        <v>133</v>
      </c>
      <c r="F40" s="7"/>
      <c r="G40" s="25">
        <v>-60</v>
      </c>
      <c r="H40" s="25">
        <v>60</v>
      </c>
      <c r="I40" s="7"/>
      <c r="K40" s="152">
        <f t="shared" si="5"/>
        <v>0</v>
      </c>
      <c r="L40" s="153"/>
      <c r="M40" s="153"/>
      <c r="N40" s="153"/>
      <c r="O40" s="153"/>
      <c r="Q40" s="224"/>
      <c r="R40" s="153"/>
      <c r="S40" s="153"/>
      <c r="T40" s="224"/>
      <c r="U40" s="224"/>
      <c r="W40" s="231">
        <f aca="true" t="shared" si="10" ref="W40:W47">+IF(Q40="y",F40,"")</f>
      </c>
      <c r="X40" s="7">
        <f t="shared" si="6"/>
      </c>
      <c r="Y40" s="7">
        <f t="shared" si="7"/>
      </c>
      <c r="Z40" s="231">
        <f t="shared" si="8"/>
      </c>
      <c r="AA40" s="231">
        <f>+IF(U40="y",#REF!,"")</f>
      </c>
    </row>
    <row r="41" spans="1:27" s="1" customFormat="1" ht="25.5">
      <c r="A41" s="1">
        <f t="shared" si="9"/>
        <v>8</v>
      </c>
      <c r="B41" s="5" t="s">
        <v>300</v>
      </c>
      <c r="C41" s="6" t="s">
        <v>301</v>
      </c>
      <c r="D41" s="84"/>
      <c r="E41" s="115" t="s">
        <v>133</v>
      </c>
      <c r="F41" s="25">
        <v>-45</v>
      </c>
      <c r="G41" s="25">
        <v>-15.75</v>
      </c>
      <c r="H41" s="25">
        <v>-16.065</v>
      </c>
      <c r="I41" s="25">
        <v>-16.386</v>
      </c>
      <c r="K41" s="152">
        <f t="shared" si="5"/>
        <v>0</v>
      </c>
      <c r="L41" s="153"/>
      <c r="M41" s="153"/>
      <c r="N41" s="153"/>
      <c r="O41" s="153"/>
      <c r="Q41" s="153"/>
      <c r="R41" s="153"/>
      <c r="S41" s="153"/>
      <c r="T41" s="153"/>
      <c r="U41" s="153"/>
      <c r="W41" s="7">
        <f t="shared" si="10"/>
      </c>
      <c r="X41" s="7">
        <f t="shared" si="6"/>
      </c>
      <c r="Y41" s="7">
        <f t="shared" si="7"/>
      </c>
      <c r="Z41" s="7">
        <f t="shared" si="8"/>
      </c>
      <c r="AA41" s="7">
        <f>+IF(U41="y",#REF!,"")</f>
      </c>
    </row>
    <row r="42" spans="1:27" s="1" customFormat="1" ht="25.5">
      <c r="A42" s="1">
        <f t="shared" si="9"/>
        <v>9</v>
      </c>
      <c r="B42" s="5" t="s">
        <v>300</v>
      </c>
      <c r="C42" s="6" t="s">
        <v>371</v>
      </c>
      <c r="D42" s="84"/>
      <c r="E42" s="115" t="s">
        <v>132</v>
      </c>
      <c r="F42" s="33"/>
      <c r="G42" s="7"/>
      <c r="H42" s="7"/>
      <c r="I42" s="7"/>
      <c r="K42" s="152">
        <f t="shared" si="5"/>
        <v>0</v>
      </c>
      <c r="L42" s="153"/>
      <c r="M42" s="153"/>
      <c r="N42" s="153"/>
      <c r="O42" s="153"/>
      <c r="Q42" s="153"/>
      <c r="R42" s="224"/>
      <c r="S42" s="224"/>
      <c r="T42" s="224"/>
      <c r="U42" s="224"/>
      <c r="W42" s="7">
        <f t="shared" si="10"/>
      </c>
      <c r="X42" s="231">
        <f t="shared" si="6"/>
      </c>
      <c r="Y42" s="231">
        <f t="shared" si="7"/>
      </c>
      <c r="Z42" s="231">
        <f t="shared" si="8"/>
      </c>
      <c r="AA42" s="231">
        <f>+IF(U42="y",#REF!,"")</f>
      </c>
    </row>
    <row r="43" spans="1:27" s="1" customFormat="1" ht="51">
      <c r="A43" s="1">
        <f t="shared" si="9"/>
        <v>10</v>
      </c>
      <c r="B43" s="5" t="s">
        <v>300</v>
      </c>
      <c r="C43" s="6" t="s">
        <v>367</v>
      </c>
      <c r="D43" s="84"/>
      <c r="E43" s="115" t="s">
        <v>129</v>
      </c>
      <c r="F43" s="25">
        <v>-5</v>
      </c>
      <c r="G43" s="33"/>
      <c r="H43" s="7"/>
      <c r="I43" s="7"/>
      <c r="K43" s="152">
        <f t="shared" si="5"/>
        <v>0</v>
      </c>
      <c r="L43" s="153"/>
      <c r="M43" s="153"/>
      <c r="N43" s="153"/>
      <c r="O43" s="153"/>
      <c r="Q43" s="224"/>
      <c r="R43" s="153"/>
      <c r="S43" s="224"/>
      <c r="T43" s="224"/>
      <c r="U43" s="224"/>
      <c r="W43" s="231">
        <f t="shared" si="10"/>
      </c>
      <c r="X43" s="7">
        <f t="shared" si="6"/>
      </c>
      <c r="Y43" s="231">
        <f t="shared" si="7"/>
      </c>
      <c r="Z43" s="231">
        <f t="shared" si="8"/>
      </c>
      <c r="AA43" s="231">
        <f>+IF(U43="y",#REF!,"")</f>
      </c>
    </row>
    <row r="44" spans="1:27" s="1" customFormat="1" ht="41.25" customHeight="1">
      <c r="A44" s="1">
        <f t="shared" si="9"/>
        <v>11</v>
      </c>
      <c r="B44" s="5" t="s">
        <v>302</v>
      </c>
      <c r="C44" s="6" t="s">
        <v>303</v>
      </c>
      <c r="D44" s="84"/>
      <c r="E44" s="115" t="s">
        <v>133</v>
      </c>
      <c r="F44" s="25">
        <v>-180</v>
      </c>
      <c r="G44" s="25">
        <v>-90</v>
      </c>
      <c r="H44" s="25">
        <v>-90</v>
      </c>
      <c r="I44" s="7"/>
      <c r="K44" s="152">
        <f t="shared" si="5"/>
        <v>0</v>
      </c>
      <c r="L44" s="153"/>
      <c r="M44" s="153"/>
      <c r="N44" s="153"/>
      <c r="O44" s="153"/>
      <c r="Q44" s="153"/>
      <c r="R44" s="153"/>
      <c r="S44" s="153"/>
      <c r="T44" s="224"/>
      <c r="U44" s="224"/>
      <c r="W44" s="7">
        <f t="shared" si="10"/>
      </c>
      <c r="X44" s="7">
        <f t="shared" si="6"/>
      </c>
      <c r="Y44" s="7">
        <f t="shared" si="7"/>
      </c>
      <c r="Z44" s="231">
        <f t="shared" si="8"/>
      </c>
      <c r="AA44" s="231">
        <f>+IF(U44="y",#REF!,"")</f>
      </c>
    </row>
    <row r="45" spans="1:27" s="1" customFormat="1" ht="38.25">
      <c r="A45" s="1">
        <f t="shared" si="9"/>
        <v>12</v>
      </c>
      <c r="B45" s="5" t="s">
        <v>295</v>
      </c>
      <c r="C45" s="6" t="s">
        <v>304</v>
      </c>
      <c r="D45" s="84"/>
      <c r="E45" s="115" t="s">
        <v>133</v>
      </c>
      <c r="F45" s="25">
        <v>-181</v>
      </c>
      <c r="G45" s="25">
        <v>-77</v>
      </c>
      <c r="H45" s="25">
        <v>-77</v>
      </c>
      <c r="I45" s="25">
        <v>-80.5</v>
      </c>
      <c r="K45" s="152"/>
      <c r="L45" s="153"/>
      <c r="M45" s="153"/>
      <c r="N45" s="153"/>
      <c r="O45" s="153"/>
      <c r="Q45" s="153"/>
      <c r="R45" s="153"/>
      <c r="S45" s="153"/>
      <c r="T45" s="153"/>
      <c r="U45" s="153"/>
      <c r="W45" s="7">
        <f t="shared" si="10"/>
      </c>
      <c r="X45" s="7">
        <f t="shared" si="6"/>
      </c>
      <c r="Y45" s="7">
        <f t="shared" si="7"/>
      </c>
      <c r="Z45" s="7">
        <f t="shared" si="8"/>
      </c>
      <c r="AA45" s="7">
        <f>+IF(U45="y",#REF!,"")</f>
      </c>
    </row>
    <row r="46" spans="1:27" s="1" customFormat="1" ht="51">
      <c r="A46" s="1">
        <f t="shared" si="9"/>
        <v>13</v>
      </c>
      <c r="B46" s="5" t="s">
        <v>305</v>
      </c>
      <c r="C46" s="6" t="s">
        <v>0</v>
      </c>
      <c r="D46" s="84"/>
      <c r="E46" s="115" t="s">
        <v>133</v>
      </c>
      <c r="F46" s="25">
        <v>-180</v>
      </c>
      <c r="G46" s="25">
        <v>-20</v>
      </c>
      <c r="H46" s="25">
        <v>-20</v>
      </c>
      <c r="I46" s="25">
        <v>-20</v>
      </c>
      <c r="K46" s="152">
        <f>+SUM(L46:O46)</f>
        <v>0</v>
      </c>
      <c r="L46" s="153"/>
      <c r="M46" s="153"/>
      <c r="N46" s="153"/>
      <c r="O46" s="153"/>
      <c r="Q46" s="153"/>
      <c r="R46" s="153"/>
      <c r="S46" s="153"/>
      <c r="T46" s="153"/>
      <c r="U46" s="153"/>
      <c r="W46" s="7">
        <f t="shared" si="10"/>
      </c>
      <c r="X46" s="7">
        <f t="shared" si="6"/>
      </c>
      <c r="Y46" s="7">
        <f t="shared" si="7"/>
      </c>
      <c r="Z46" s="7">
        <f t="shared" si="8"/>
      </c>
      <c r="AA46" s="7">
        <f>+IF(U46="y",#REF!,"")</f>
      </c>
    </row>
    <row r="47" spans="1:27" s="1" customFormat="1" ht="38.25">
      <c r="A47" s="1">
        <f t="shared" si="9"/>
        <v>14</v>
      </c>
      <c r="B47" s="5" t="s">
        <v>1</v>
      </c>
      <c r="C47" s="6" t="s">
        <v>2</v>
      </c>
      <c r="D47" s="84"/>
      <c r="E47" s="115" t="s">
        <v>133</v>
      </c>
      <c r="F47" s="7"/>
      <c r="G47" s="7"/>
      <c r="H47" s="7"/>
      <c r="I47" s="25">
        <v>-150</v>
      </c>
      <c r="K47" s="152">
        <f>+SUM(L47:O47)</f>
        <v>0</v>
      </c>
      <c r="L47" s="153"/>
      <c r="M47" s="153"/>
      <c r="N47" s="153"/>
      <c r="O47" s="153"/>
      <c r="Q47" s="224"/>
      <c r="R47" s="224"/>
      <c r="S47" s="224"/>
      <c r="T47" s="153"/>
      <c r="U47" s="153"/>
      <c r="W47" s="231">
        <f t="shared" si="10"/>
      </c>
      <c r="X47" s="231">
        <f t="shared" si="6"/>
      </c>
      <c r="Y47" s="231">
        <f t="shared" si="7"/>
      </c>
      <c r="Z47" s="7">
        <f t="shared" si="8"/>
      </c>
      <c r="AA47" s="7">
        <f>+IF(U47="y",#REF!,"")</f>
      </c>
    </row>
    <row r="48" spans="2:27" s="23" customFormat="1" ht="12.75">
      <c r="B48" s="8"/>
      <c r="C48" s="9"/>
      <c r="D48" s="86"/>
      <c r="E48" s="41"/>
      <c r="F48" s="10"/>
      <c r="G48" s="10"/>
      <c r="H48" s="10"/>
      <c r="I48" s="10"/>
      <c r="K48" s="154"/>
      <c r="L48" s="154"/>
      <c r="M48" s="154"/>
      <c r="N48" s="154"/>
      <c r="O48" s="154"/>
      <c r="W48" s="237"/>
      <c r="X48" s="237"/>
      <c r="Y48" s="237"/>
      <c r="Z48" s="237"/>
      <c r="AA48" s="237"/>
    </row>
    <row r="49" spans="2:27" s="23" customFormat="1" ht="13.5" thickBot="1">
      <c r="B49" s="287" t="s">
        <v>102</v>
      </c>
      <c r="C49" s="287"/>
      <c r="D49" s="85"/>
      <c r="E49" s="41"/>
      <c r="F49" s="13">
        <f>+SUM(F39:F47)</f>
        <v>-841</v>
      </c>
      <c r="G49" s="13">
        <f>+SUM(G39:G47)</f>
        <v>-262.75</v>
      </c>
      <c r="H49" s="13">
        <f>+SUM(H39:H47)</f>
        <v>-208.065</v>
      </c>
      <c r="I49" s="13">
        <f>+SUM(I39:I47)</f>
        <v>-332.536</v>
      </c>
      <c r="K49" s="151">
        <f>+SUM(K39:K47)</f>
        <v>0</v>
      </c>
      <c r="L49" s="151">
        <f>+SUM(L39:L47)</f>
        <v>0</v>
      </c>
      <c r="M49" s="151">
        <f>+SUM(M39:M47)</f>
        <v>0</v>
      </c>
      <c r="N49" s="151">
        <f>+SUM(N39:N47)</f>
        <v>0</v>
      </c>
      <c r="O49" s="151">
        <f>+SUM(O39:O47)</f>
        <v>0</v>
      </c>
      <c r="W49" s="13">
        <f>+SUM(W39:W47)</f>
        <v>-250</v>
      </c>
      <c r="X49" s="13">
        <f>+SUM(X39:X47)</f>
        <v>0</v>
      </c>
      <c r="Y49" s="13">
        <f>+SUM(Y39:Y47)</f>
        <v>0</v>
      </c>
      <c r="Z49" s="13">
        <f>+SUM(Z39:Z47)</f>
        <v>0</v>
      </c>
      <c r="AA49" s="13">
        <f>+SUM(AA39:AA47)</f>
        <v>0</v>
      </c>
    </row>
    <row r="50" ht="6" customHeight="1"/>
    <row r="51" ht="15.75">
      <c r="A51" s="248" t="s">
        <v>255</v>
      </c>
    </row>
    <row r="52" spans="1:27" s="1" customFormat="1" ht="25.5">
      <c r="A52" s="1">
        <v>1</v>
      </c>
      <c r="B52" s="5" t="s">
        <v>256</v>
      </c>
      <c r="C52" s="6" t="s">
        <v>257</v>
      </c>
      <c r="D52" s="15"/>
      <c r="E52" s="79" t="s">
        <v>133</v>
      </c>
      <c r="F52" s="7">
        <v>-5</v>
      </c>
      <c r="G52" s="7"/>
      <c r="H52" s="7"/>
      <c r="I52" s="7"/>
      <c r="K52" s="152">
        <f aca="true" t="shared" si="11" ref="K52:K62">+SUM(L52:O52)</f>
        <v>0</v>
      </c>
      <c r="L52" s="153"/>
      <c r="M52" s="153"/>
      <c r="N52" s="153"/>
      <c r="O52" s="153"/>
      <c r="Q52" s="231"/>
      <c r="R52" s="231"/>
      <c r="S52" s="231"/>
      <c r="T52" s="231"/>
      <c r="U52" s="231"/>
      <c r="W52" s="231">
        <f>+F52</f>
        <v>-5</v>
      </c>
      <c r="X52" s="231">
        <f>+IF(R52="y",G52,"")</f>
      </c>
      <c r="Y52" s="231">
        <f>+IF(S52="y",H52,"")</f>
      </c>
      <c r="Z52" s="231">
        <f>+IF(T52="y",I52,"")</f>
      </c>
      <c r="AA52" s="231">
        <f>+IF(U52="y",#REF!,"")</f>
      </c>
    </row>
    <row r="53" spans="1:27" s="1" customFormat="1" ht="25.5">
      <c r="A53" s="1">
        <f aca="true" t="shared" si="12" ref="A53:A62">+A52+1</f>
        <v>2</v>
      </c>
      <c r="B53" s="5" t="s">
        <v>258</v>
      </c>
      <c r="C53" s="6" t="s">
        <v>259</v>
      </c>
      <c r="D53" s="15"/>
      <c r="E53" s="79" t="s">
        <v>129</v>
      </c>
      <c r="F53" s="17">
        <v>-1</v>
      </c>
      <c r="G53" s="7">
        <v>-1</v>
      </c>
      <c r="H53" s="7">
        <v>-2</v>
      </c>
      <c r="I53" s="7"/>
      <c r="K53" s="152">
        <f t="shared" si="11"/>
        <v>0</v>
      </c>
      <c r="L53" s="153"/>
      <c r="M53" s="153"/>
      <c r="N53" s="153"/>
      <c r="O53" s="153"/>
      <c r="Q53" s="231"/>
      <c r="R53" s="231"/>
      <c r="S53" s="231"/>
      <c r="T53" s="231"/>
      <c r="U53" s="231"/>
      <c r="W53" s="231">
        <f>+F53</f>
        <v>-1</v>
      </c>
      <c r="X53" s="231">
        <f>+G53</f>
        <v>-1</v>
      </c>
      <c r="Y53" s="231">
        <f>+H53</f>
        <v>-2</v>
      </c>
      <c r="Z53" s="231">
        <f>+IF(T53="y",I53,"")</f>
      </c>
      <c r="AA53" s="231">
        <f>+IF(U53="y",#REF!,"")</f>
      </c>
    </row>
    <row r="54" spans="1:27" s="1" customFormat="1" ht="38.25">
      <c r="A54" s="1">
        <f t="shared" si="12"/>
        <v>3</v>
      </c>
      <c r="B54" s="5" t="s">
        <v>256</v>
      </c>
      <c r="C54" s="6" t="s">
        <v>260</v>
      </c>
      <c r="D54" s="15"/>
      <c r="E54" s="79" t="s">
        <v>132</v>
      </c>
      <c r="F54" s="52">
        <v>0</v>
      </c>
      <c r="G54" s="25">
        <v>-15</v>
      </c>
      <c r="H54" s="25">
        <v>-35</v>
      </c>
      <c r="I54" s="7"/>
      <c r="K54" s="152">
        <f t="shared" si="11"/>
        <v>0</v>
      </c>
      <c r="L54" s="153"/>
      <c r="M54" s="153"/>
      <c r="N54" s="153"/>
      <c r="O54" s="153"/>
      <c r="Q54" s="7"/>
      <c r="R54" s="7"/>
      <c r="S54" s="231"/>
      <c r="T54" s="231"/>
      <c r="U54" s="231"/>
      <c r="W54" s="7">
        <f>+IF(Q54="y",F54,"")</f>
      </c>
      <c r="X54" s="7">
        <f>+IF(R54="y",G54,"")</f>
      </c>
      <c r="Y54" s="231">
        <f>+IF(S54="y",H54,"")</f>
      </c>
      <c r="Z54" s="231">
        <f>+IF(T54="y",I54,"")</f>
      </c>
      <c r="AA54" s="231">
        <f>+IF(U54="y",#REF!,"")</f>
      </c>
    </row>
    <row r="55" spans="1:27" s="1" customFormat="1" ht="12.75">
      <c r="A55" s="1">
        <f t="shared" si="12"/>
        <v>4</v>
      </c>
      <c r="B55" s="5" t="s">
        <v>256</v>
      </c>
      <c r="C55" s="6" t="s">
        <v>261</v>
      </c>
      <c r="D55" s="15"/>
      <c r="E55" s="79" t="s">
        <v>129</v>
      </c>
      <c r="F55" s="7">
        <v>-5</v>
      </c>
      <c r="G55" s="33">
        <v>-5</v>
      </c>
      <c r="H55" s="33">
        <v>-5</v>
      </c>
      <c r="I55" s="7"/>
      <c r="K55" s="152">
        <f t="shared" si="11"/>
        <v>0</v>
      </c>
      <c r="L55" s="153"/>
      <c r="M55" s="153"/>
      <c r="N55" s="153"/>
      <c r="O55" s="153"/>
      <c r="Q55" s="231"/>
      <c r="R55" s="231"/>
      <c r="S55" s="231"/>
      <c r="T55" s="231"/>
      <c r="U55" s="231"/>
      <c r="W55" s="231">
        <f aca="true" t="shared" si="13" ref="W55:Y57">+F55</f>
        <v>-5</v>
      </c>
      <c r="X55" s="231">
        <f t="shared" si="13"/>
        <v>-5</v>
      </c>
      <c r="Y55" s="231">
        <f t="shared" si="13"/>
        <v>-5</v>
      </c>
      <c r="Z55" s="231">
        <f>+IF(T55="y",I55,"")</f>
      </c>
      <c r="AA55" s="231">
        <f>+IF(U55="y",#REF!,"")</f>
      </c>
    </row>
    <row r="56" spans="1:27" s="1" customFormat="1" ht="25.5">
      <c r="A56" s="1">
        <f t="shared" si="12"/>
        <v>5</v>
      </c>
      <c r="B56" s="5" t="s">
        <v>256</v>
      </c>
      <c r="C56" s="6" t="s">
        <v>262</v>
      </c>
      <c r="D56" s="15"/>
      <c r="E56" s="79" t="s">
        <v>129</v>
      </c>
      <c r="F56" s="33">
        <v>-15</v>
      </c>
      <c r="G56" s="33">
        <v>-5</v>
      </c>
      <c r="H56" s="33">
        <v>-10</v>
      </c>
      <c r="I56" s="33">
        <v>-4</v>
      </c>
      <c r="K56" s="152">
        <f t="shared" si="11"/>
        <v>0</v>
      </c>
      <c r="L56" s="153"/>
      <c r="M56" s="153"/>
      <c r="N56" s="153"/>
      <c r="O56" s="153"/>
      <c r="Q56" s="231"/>
      <c r="R56" s="231"/>
      <c r="S56" s="231"/>
      <c r="T56" s="231"/>
      <c r="U56" s="231"/>
      <c r="W56" s="231">
        <f t="shared" si="13"/>
        <v>-15</v>
      </c>
      <c r="X56" s="231">
        <f t="shared" si="13"/>
        <v>-5</v>
      </c>
      <c r="Y56" s="231">
        <f t="shared" si="13"/>
        <v>-10</v>
      </c>
      <c r="Z56" s="231">
        <f>+I56</f>
        <v>-4</v>
      </c>
      <c r="AA56" s="231">
        <f>+IF(U56="y",#REF!,"")</f>
      </c>
    </row>
    <row r="57" spans="1:27" s="1" customFormat="1" ht="38.25">
      <c r="A57" s="1">
        <f t="shared" si="12"/>
        <v>6</v>
      </c>
      <c r="B57" s="5" t="s">
        <v>256</v>
      </c>
      <c r="C57" s="6" t="s">
        <v>263</v>
      </c>
      <c r="D57" s="15"/>
      <c r="E57" s="79" t="s">
        <v>129</v>
      </c>
      <c r="F57" s="33">
        <v>-20</v>
      </c>
      <c r="G57" s="33">
        <v>-5</v>
      </c>
      <c r="H57" s="33">
        <v>-5</v>
      </c>
      <c r="I57" s="7"/>
      <c r="K57" s="152">
        <f t="shared" si="11"/>
        <v>0</v>
      </c>
      <c r="L57" s="153"/>
      <c r="M57" s="153"/>
      <c r="N57" s="153"/>
      <c r="O57" s="153"/>
      <c r="Q57" s="231"/>
      <c r="R57" s="231"/>
      <c r="S57" s="231"/>
      <c r="T57" s="231"/>
      <c r="U57" s="231"/>
      <c r="W57" s="231">
        <f t="shared" si="13"/>
        <v>-20</v>
      </c>
      <c r="X57" s="231">
        <f t="shared" si="13"/>
        <v>-5</v>
      </c>
      <c r="Y57" s="231">
        <f t="shared" si="13"/>
        <v>-5</v>
      </c>
      <c r="Z57" s="231">
        <f aca="true" t="shared" si="14" ref="Z57:Z62">+IF(T57="y",I57,"")</f>
      </c>
      <c r="AA57" s="231">
        <f>+IF(U57="y",#REF!,"")</f>
      </c>
    </row>
    <row r="58" spans="1:27" s="1" customFormat="1" ht="38.25">
      <c r="A58" s="1">
        <f t="shared" si="12"/>
        <v>7</v>
      </c>
      <c r="B58" s="5" t="s">
        <v>256</v>
      </c>
      <c r="C58" s="6" t="s">
        <v>264</v>
      </c>
      <c r="D58" s="15"/>
      <c r="E58" s="79" t="s">
        <v>129</v>
      </c>
      <c r="F58" s="7"/>
      <c r="G58" s="7">
        <v>-5</v>
      </c>
      <c r="H58" s="7">
        <v>-5</v>
      </c>
      <c r="I58" s="7"/>
      <c r="K58" s="152">
        <f t="shared" si="11"/>
        <v>0</v>
      </c>
      <c r="L58" s="153"/>
      <c r="M58" s="153"/>
      <c r="N58" s="153"/>
      <c r="O58" s="153"/>
      <c r="Q58" s="231"/>
      <c r="R58" s="231"/>
      <c r="S58" s="231"/>
      <c r="T58" s="231"/>
      <c r="U58" s="231"/>
      <c r="W58" s="231">
        <f>+IF(Q58="y",F58,"")</f>
      </c>
      <c r="X58" s="231">
        <f>+G58</f>
        <v>-5</v>
      </c>
      <c r="Y58" s="231">
        <f>+H58</f>
        <v>-5</v>
      </c>
      <c r="Z58" s="231">
        <f t="shared" si="14"/>
      </c>
      <c r="AA58" s="231">
        <f>+IF(U58="y",#REF!,"")</f>
      </c>
    </row>
    <row r="59" spans="1:27" s="1" customFormat="1" ht="12.75">
      <c r="A59" s="1">
        <f t="shared" si="12"/>
        <v>8</v>
      </c>
      <c r="B59" s="5" t="s">
        <v>256</v>
      </c>
      <c r="C59" s="6" t="s">
        <v>265</v>
      </c>
      <c r="D59" s="15"/>
      <c r="E59" s="79" t="s">
        <v>133</v>
      </c>
      <c r="F59" s="7">
        <v>-3</v>
      </c>
      <c r="G59" s="33"/>
      <c r="H59" s="7">
        <v>-6</v>
      </c>
      <c r="I59" s="7"/>
      <c r="K59" s="152">
        <f t="shared" si="11"/>
        <v>0</v>
      </c>
      <c r="L59" s="153"/>
      <c r="M59" s="153"/>
      <c r="N59" s="153"/>
      <c r="O59" s="153"/>
      <c r="Q59" s="231"/>
      <c r="R59" s="231"/>
      <c r="S59" s="231"/>
      <c r="T59" s="231"/>
      <c r="U59" s="231"/>
      <c r="W59" s="231">
        <f>+F59</f>
        <v>-3</v>
      </c>
      <c r="X59" s="231">
        <f>+IF(R59="y",G59,"")</f>
      </c>
      <c r="Y59" s="231">
        <f>+H59</f>
        <v>-6</v>
      </c>
      <c r="Z59" s="231">
        <f t="shared" si="14"/>
      </c>
      <c r="AA59" s="231">
        <f>+IF(U59="y",#REF!,"")</f>
      </c>
    </row>
    <row r="60" spans="1:27" s="1" customFormat="1" ht="12.75">
      <c r="A60" s="1">
        <f t="shared" si="12"/>
        <v>9</v>
      </c>
      <c r="B60" s="5" t="s">
        <v>256</v>
      </c>
      <c r="C60" s="6" t="s">
        <v>266</v>
      </c>
      <c r="D60" s="15"/>
      <c r="E60" s="79" t="s">
        <v>133</v>
      </c>
      <c r="F60" s="7">
        <v>-2</v>
      </c>
      <c r="G60" s="7"/>
      <c r="H60" s="7"/>
      <c r="I60" s="7"/>
      <c r="K60" s="152">
        <f t="shared" si="11"/>
        <v>0</v>
      </c>
      <c r="L60" s="153"/>
      <c r="M60" s="153"/>
      <c r="N60" s="153"/>
      <c r="O60" s="153"/>
      <c r="Q60" s="231"/>
      <c r="R60" s="231"/>
      <c r="S60" s="231"/>
      <c r="T60" s="231"/>
      <c r="U60" s="231"/>
      <c r="W60" s="231">
        <f>+F60</f>
        <v>-2</v>
      </c>
      <c r="X60" s="231">
        <f>+IF(R60="y",G60,"")</f>
      </c>
      <c r="Y60" s="231">
        <f>+IF(S60="y",H60,"")</f>
      </c>
      <c r="Z60" s="231">
        <f t="shared" si="14"/>
      </c>
      <c r="AA60" s="231">
        <f>+IF(U60="y",#REF!,"")</f>
      </c>
    </row>
    <row r="61" spans="1:27" s="1" customFormat="1" ht="12.75">
      <c r="A61" s="1">
        <f t="shared" si="12"/>
        <v>10</v>
      </c>
      <c r="B61" s="5" t="s">
        <v>256</v>
      </c>
      <c r="C61" s="6" t="s">
        <v>388</v>
      </c>
      <c r="D61" s="15"/>
      <c r="E61" s="79" t="s">
        <v>133</v>
      </c>
      <c r="F61" s="7">
        <v>-3</v>
      </c>
      <c r="G61" s="7">
        <v>-1</v>
      </c>
      <c r="H61" s="7">
        <v>-1</v>
      </c>
      <c r="I61" s="7"/>
      <c r="K61" s="152">
        <f t="shared" si="11"/>
        <v>0</v>
      </c>
      <c r="L61" s="153"/>
      <c r="M61" s="153"/>
      <c r="N61" s="153"/>
      <c r="O61" s="153"/>
      <c r="Q61" s="231"/>
      <c r="R61" s="231"/>
      <c r="S61" s="231"/>
      <c r="T61" s="231"/>
      <c r="U61" s="231"/>
      <c r="W61" s="231">
        <f>+F61</f>
        <v>-3</v>
      </c>
      <c r="X61" s="231">
        <f>+G61</f>
        <v>-1</v>
      </c>
      <c r="Y61" s="231">
        <f>+H61</f>
        <v>-1</v>
      </c>
      <c r="Z61" s="231">
        <f t="shared" si="14"/>
      </c>
      <c r="AA61" s="231">
        <f>+IF(U61="y",#REF!,"")</f>
      </c>
    </row>
    <row r="62" spans="1:27" s="1" customFormat="1" ht="25.5">
      <c r="A62" s="1">
        <f t="shared" si="12"/>
        <v>11</v>
      </c>
      <c r="B62" s="5" t="s">
        <v>267</v>
      </c>
      <c r="C62" s="70" t="s">
        <v>269</v>
      </c>
      <c r="D62" s="15"/>
      <c r="E62" s="79" t="s">
        <v>133</v>
      </c>
      <c r="F62" s="71"/>
      <c r="G62" s="71"/>
      <c r="H62" s="71"/>
      <c r="I62" s="77">
        <v>-25</v>
      </c>
      <c r="K62" s="152">
        <f t="shared" si="11"/>
        <v>0</v>
      </c>
      <c r="L62" s="153"/>
      <c r="M62" s="153"/>
      <c r="N62" s="153"/>
      <c r="O62" s="153"/>
      <c r="Q62" s="231"/>
      <c r="R62" s="231"/>
      <c r="S62" s="231"/>
      <c r="T62" s="7"/>
      <c r="U62" s="231"/>
      <c r="W62" s="231">
        <f>+IF(Q62="y",F62,"")</f>
      </c>
      <c r="X62" s="231">
        <f>+IF(R62="y",G62,"")</f>
      </c>
      <c r="Y62" s="231">
        <f>+IF(S62="y",H62,"")</f>
      </c>
      <c r="Z62" s="7">
        <f t="shared" si="14"/>
      </c>
      <c r="AA62" s="231">
        <f>+IF(U62="y",#REF!,"")</f>
      </c>
    </row>
    <row r="63" spans="2:15" s="23" customFormat="1" ht="12.75">
      <c r="B63" s="8"/>
      <c r="C63" s="9"/>
      <c r="D63" s="15"/>
      <c r="E63" s="69"/>
      <c r="F63" s="10"/>
      <c r="G63" s="10"/>
      <c r="H63" s="10"/>
      <c r="I63" s="10"/>
      <c r="K63" s="154"/>
      <c r="L63" s="154"/>
      <c r="M63" s="154"/>
      <c r="N63" s="154"/>
      <c r="O63" s="154"/>
    </row>
    <row r="64" spans="2:27" s="23" customFormat="1" ht="13.5" thickBot="1">
      <c r="B64" s="287" t="s">
        <v>102</v>
      </c>
      <c r="C64" s="287"/>
      <c r="D64" s="12"/>
      <c r="E64" s="69"/>
      <c r="F64" s="13">
        <f>SUM(F52:F63)</f>
        <v>-54</v>
      </c>
      <c r="G64" s="13">
        <f>SUM(G52:G63)</f>
        <v>-37</v>
      </c>
      <c r="H64" s="13">
        <f>SUM(H52:H63)</f>
        <v>-69</v>
      </c>
      <c r="I64" s="13">
        <f>SUM(I52:I63)</f>
        <v>-29</v>
      </c>
      <c r="K64" s="151">
        <f>+SUM(K52:K61)</f>
        <v>0</v>
      </c>
      <c r="L64" s="151">
        <f>+SUM(L52:L61)</f>
        <v>0</v>
      </c>
      <c r="M64" s="151">
        <f>+SUM(M52:M61)</f>
        <v>0</v>
      </c>
      <c r="N64" s="151">
        <f>+SUM(N52:N61)</f>
        <v>0</v>
      </c>
      <c r="O64" s="151">
        <f>+SUM(O52:O61)</f>
        <v>0</v>
      </c>
      <c r="W64" s="13">
        <f>SUM(W52:W63)</f>
        <v>-54</v>
      </c>
      <c r="X64" s="13">
        <f>SUM(X52:X63)</f>
        <v>-22</v>
      </c>
      <c r="Y64" s="13">
        <f>SUM(Y52:Y63)</f>
        <v>-34</v>
      </c>
      <c r="Z64" s="13">
        <f>SUM(Z52:Z63)</f>
        <v>-4</v>
      </c>
      <c r="AA64" s="13">
        <f>SUM(AA52:AA63)</f>
        <v>0</v>
      </c>
    </row>
    <row r="65" spans="2:27" s="23" customFormat="1" ht="6" customHeight="1">
      <c r="B65" s="12"/>
      <c r="C65" s="12"/>
      <c r="D65" s="12"/>
      <c r="E65" s="69"/>
      <c r="F65" s="38"/>
      <c r="G65" s="38"/>
      <c r="H65" s="38"/>
      <c r="I65" s="38"/>
      <c r="K65" s="183"/>
      <c r="L65" s="183"/>
      <c r="M65" s="183"/>
      <c r="N65" s="183"/>
      <c r="O65" s="183"/>
      <c r="W65" s="38"/>
      <c r="X65" s="38"/>
      <c r="Y65" s="38"/>
      <c r="Z65" s="38"/>
      <c r="AA65" s="38"/>
    </row>
    <row r="66" spans="1:27" s="23" customFormat="1" ht="12.75">
      <c r="A66" s="20" t="s">
        <v>243</v>
      </c>
      <c r="B66" s="12"/>
      <c r="C66" s="12"/>
      <c r="D66" s="12"/>
      <c r="E66" s="69"/>
      <c r="F66" s="38"/>
      <c r="G66" s="38"/>
      <c r="H66" s="38"/>
      <c r="I66" s="38"/>
      <c r="K66" s="183"/>
      <c r="L66" s="183"/>
      <c r="M66" s="183"/>
      <c r="N66" s="183"/>
      <c r="O66" s="183"/>
      <c r="W66" s="38"/>
      <c r="X66" s="38"/>
      <c r="Y66" s="38"/>
      <c r="Z66" s="38"/>
      <c r="AA66" s="38"/>
    </row>
    <row r="67" spans="1:27" s="1" customFormat="1" ht="38.25">
      <c r="A67" s="1">
        <v>1</v>
      </c>
      <c r="B67" s="5" t="s">
        <v>244</v>
      </c>
      <c r="C67" s="6" t="s">
        <v>245</v>
      </c>
      <c r="D67" s="21"/>
      <c r="E67" s="29" t="s">
        <v>133</v>
      </c>
      <c r="F67" s="7"/>
      <c r="G67" s="7">
        <v>-13</v>
      </c>
      <c r="H67" s="7">
        <v>-14</v>
      </c>
      <c r="I67" s="7"/>
      <c r="K67" s="152">
        <f>+SUM(L67:O67)</f>
        <v>0</v>
      </c>
      <c r="L67" s="153"/>
      <c r="M67" s="153"/>
      <c r="N67" s="153"/>
      <c r="O67" s="153"/>
      <c r="Q67" s="202"/>
      <c r="R67" s="224"/>
      <c r="S67" s="224"/>
      <c r="T67" s="224"/>
      <c r="U67" s="224"/>
      <c r="W67" s="235">
        <f>+F67</f>
        <v>0</v>
      </c>
      <c r="X67" s="235">
        <f>+G67</f>
        <v>-13</v>
      </c>
      <c r="Y67" s="235">
        <f>+H67</f>
        <v>-14</v>
      </c>
      <c r="Z67" s="235">
        <f>+I67</f>
        <v>0</v>
      </c>
      <c r="AA67" s="231">
        <f>+IF(U67="y",#REF!,"")</f>
      </c>
    </row>
    <row r="68" spans="2:27" s="23" customFormat="1" ht="9" customHeight="1">
      <c r="B68" s="8"/>
      <c r="C68" s="9"/>
      <c r="D68" s="15"/>
      <c r="E68" s="29"/>
      <c r="F68" s="10"/>
      <c r="G68" s="10"/>
      <c r="H68" s="10"/>
      <c r="I68" s="10"/>
      <c r="W68" s="237"/>
      <c r="X68" s="237"/>
      <c r="Y68" s="237"/>
      <c r="Z68" s="237"/>
      <c r="AA68" s="237"/>
    </row>
    <row r="69" spans="2:27" s="23" customFormat="1" ht="13.5" thickBot="1">
      <c r="B69" s="287" t="s">
        <v>102</v>
      </c>
      <c r="C69" s="287"/>
      <c r="D69" s="12"/>
      <c r="E69" s="65"/>
      <c r="F69" s="13">
        <f>+F67</f>
        <v>0</v>
      </c>
      <c r="G69" s="13">
        <f>+G67</f>
        <v>-13</v>
      </c>
      <c r="H69" s="13">
        <f>+H67</f>
        <v>-14</v>
      </c>
      <c r="I69" s="13">
        <f>+I67</f>
        <v>0</v>
      </c>
      <c r="K69" s="151">
        <f>+K67</f>
        <v>0</v>
      </c>
      <c r="L69" s="151">
        <f>+L67</f>
        <v>0</v>
      </c>
      <c r="M69" s="151">
        <f>+M67</f>
        <v>0</v>
      </c>
      <c r="N69" s="151">
        <f>+N67</f>
        <v>0</v>
      </c>
      <c r="O69" s="151">
        <f>+O67</f>
        <v>0</v>
      </c>
      <c r="W69" s="13">
        <f>+W67</f>
        <v>0</v>
      </c>
      <c r="X69" s="13">
        <f>+X67</f>
        <v>-13</v>
      </c>
      <c r="Y69" s="13">
        <f>+Y67</f>
        <v>-14</v>
      </c>
      <c r="Z69" s="13">
        <f>+Z67</f>
        <v>0</v>
      </c>
      <c r="AA69" s="13"/>
    </row>
    <row r="71" spans="1:15" s="253" customFormat="1" ht="18.75" thickBot="1">
      <c r="A71" s="252" t="s">
        <v>404</v>
      </c>
      <c r="F71" s="254">
        <f>+F64+F49+F36+F69</f>
        <v>-905</v>
      </c>
      <c r="G71" s="254">
        <f>+G64+G49+G36+G69</f>
        <v>-362.75</v>
      </c>
      <c r="H71" s="254">
        <f>+H64+H49+H36+H69</f>
        <v>-291.065</v>
      </c>
      <c r="I71" s="254">
        <f>+I64+I49+I36+I69</f>
        <v>-361.536</v>
      </c>
      <c r="J71" s="255"/>
      <c r="K71" s="256">
        <f>+K64+K49+K36</f>
        <v>0</v>
      </c>
      <c r="L71" s="256">
        <f>+L64+L49+L36</f>
        <v>0</v>
      </c>
      <c r="M71" s="256">
        <f>+M64+M49+M36</f>
        <v>0</v>
      </c>
      <c r="N71" s="256">
        <f>+N64+N49+N36</f>
        <v>0</v>
      </c>
      <c r="O71" s="256">
        <f>+O64+O49+O36</f>
        <v>0</v>
      </c>
    </row>
    <row r="73" ht="15.75">
      <c r="A73" s="248" t="s">
        <v>93</v>
      </c>
    </row>
    <row r="74" spans="1:27" s="1" customFormat="1" ht="25.5">
      <c r="A74" s="30">
        <v>1</v>
      </c>
      <c r="B74" s="5" t="s">
        <v>130</v>
      </c>
      <c r="C74" s="6" t="s">
        <v>98</v>
      </c>
      <c r="D74" s="21"/>
      <c r="E74" s="62" t="s">
        <v>129</v>
      </c>
      <c r="F74" s="33">
        <v>-0.5</v>
      </c>
      <c r="G74" s="33">
        <v>-3.5</v>
      </c>
      <c r="H74" s="33">
        <v>-8.5</v>
      </c>
      <c r="I74" s="25">
        <v>-12</v>
      </c>
      <c r="K74" s="152">
        <f aca="true" t="shared" si="15" ref="K74:K79">+SUM(L74:O74)</f>
        <v>0</v>
      </c>
      <c r="L74" s="153"/>
      <c r="M74" s="153"/>
      <c r="N74" s="153"/>
      <c r="O74" s="153"/>
      <c r="R74" s="245"/>
      <c r="S74" s="245"/>
      <c r="T74" s="245"/>
      <c r="U74" s="71"/>
      <c r="V74" s="71"/>
      <c r="X74" s="246">
        <f aca="true" t="shared" si="16" ref="X74:Z75">+F74</f>
        <v>-0.5</v>
      </c>
      <c r="Y74" s="246">
        <f t="shared" si="16"/>
        <v>-3.5</v>
      </c>
      <c r="Z74" s="246">
        <f t="shared" si="16"/>
        <v>-8.5</v>
      </c>
      <c r="AA74" s="247">
        <f aca="true" t="shared" si="17" ref="AA74:AA79">+IF(U74="y",I74,"")</f>
      </c>
    </row>
    <row r="75" spans="1:27" s="1" customFormat="1" ht="12.75">
      <c r="A75" s="30">
        <f>+A74+1</f>
        <v>2</v>
      </c>
      <c r="B75" s="5" t="s">
        <v>99</v>
      </c>
      <c r="C75" s="6" t="s">
        <v>100</v>
      </c>
      <c r="D75" s="21"/>
      <c r="E75" s="62" t="s">
        <v>129</v>
      </c>
      <c r="F75" s="52">
        <v>-4</v>
      </c>
      <c r="G75" s="33">
        <v>-1</v>
      </c>
      <c r="H75" s="33">
        <v>-1</v>
      </c>
      <c r="I75" s="25">
        <v>-1</v>
      </c>
      <c r="K75" s="152">
        <f t="shared" si="15"/>
        <v>0</v>
      </c>
      <c r="L75" s="153"/>
      <c r="M75" s="153"/>
      <c r="N75" s="153"/>
      <c r="O75" s="153"/>
      <c r="R75" s="245"/>
      <c r="S75" s="245"/>
      <c r="T75" s="245"/>
      <c r="U75" s="71"/>
      <c r="V75" s="245"/>
      <c r="X75" s="246">
        <f t="shared" si="16"/>
        <v>-4</v>
      </c>
      <c r="Y75" s="246">
        <f t="shared" si="16"/>
        <v>-1</v>
      </c>
      <c r="Z75" s="246">
        <f t="shared" si="16"/>
        <v>-1</v>
      </c>
      <c r="AA75" s="247">
        <f t="shared" si="17"/>
      </c>
    </row>
    <row r="76" spans="1:27" s="1" customFormat="1" ht="76.5">
      <c r="A76" s="30">
        <f>+A75+1</f>
        <v>3</v>
      </c>
      <c r="B76" s="5" t="s">
        <v>99</v>
      </c>
      <c r="C76" s="6" t="s">
        <v>116</v>
      </c>
      <c r="D76" s="21"/>
      <c r="E76" s="62" t="s">
        <v>133</v>
      </c>
      <c r="F76" s="52">
        <v>-30</v>
      </c>
      <c r="G76" s="33">
        <v>-60</v>
      </c>
      <c r="H76" s="25">
        <f>-40+24.2</f>
        <v>-15.8</v>
      </c>
      <c r="I76" s="25">
        <v>-20</v>
      </c>
      <c r="K76" s="152">
        <f t="shared" si="15"/>
        <v>0</v>
      </c>
      <c r="L76" s="153"/>
      <c r="M76" s="153"/>
      <c r="N76" s="153"/>
      <c r="O76" s="153"/>
      <c r="R76" s="245"/>
      <c r="S76" s="245"/>
      <c r="T76" s="71"/>
      <c r="U76" s="71"/>
      <c r="V76" s="71"/>
      <c r="X76" s="246">
        <f>+F76</f>
        <v>-30</v>
      </c>
      <c r="Y76" s="246">
        <f>+G76</f>
        <v>-60</v>
      </c>
      <c r="Z76" s="247">
        <f>+IF(T76="y",H76,"")</f>
      </c>
      <c r="AA76" s="247">
        <f t="shared" si="17"/>
      </c>
    </row>
    <row r="77" spans="1:27" s="1" customFormat="1" ht="25.5">
      <c r="A77" s="30">
        <f>+A76+1</f>
        <v>4</v>
      </c>
      <c r="B77" s="5" t="s">
        <v>99</v>
      </c>
      <c r="C77" s="6" t="s">
        <v>101</v>
      </c>
      <c r="D77" s="21"/>
      <c r="E77" s="62" t="s">
        <v>133</v>
      </c>
      <c r="F77" s="33">
        <v>-4.5</v>
      </c>
      <c r="G77" s="33">
        <v>-2.5</v>
      </c>
      <c r="H77" s="7">
        <v>-2</v>
      </c>
      <c r="I77" s="25">
        <v>-1.5</v>
      </c>
      <c r="K77" s="152">
        <f t="shared" si="15"/>
        <v>0</v>
      </c>
      <c r="L77" s="153"/>
      <c r="M77" s="153"/>
      <c r="N77" s="153"/>
      <c r="O77" s="153"/>
      <c r="R77" s="245"/>
      <c r="S77" s="245"/>
      <c r="T77" s="245"/>
      <c r="U77" s="71"/>
      <c r="V77" s="71"/>
      <c r="X77" s="246">
        <f>+F77</f>
        <v>-4.5</v>
      </c>
      <c r="Y77" s="246">
        <f>+G77</f>
        <v>-2.5</v>
      </c>
      <c r="Z77" s="246">
        <f>+H77</f>
        <v>-2</v>
      </c>
      <c r="AA77" s="247">
        <f t="shared" si="17"/>
      </c>
    </row>
    <row r="78" spans="1:27" s="1" customFormat="1" ht="25.5">
      <c r="A78" s="30">
        <f>+A77+1</f>
        <v>5</v>
      </c>
      <c r="B78" s="5" t="s">
        <v>99</v>
      </c>
      <c r="C78" s="6" t="s">
        <v>350</v>
      </c>
      <c r="D78" s="21"/>
      <c r="E78" s="62" t="s">
        <v>133</v>
      </c>
      <c r="F78" s="25">
        <v>-7.5</v>
      </c>
      <c r="G78" s="25">
        <v>-15</v>
      </c>
      <c r="H78" s="25">
        <v>-12</v>
      </c>
      <c r="I78" s="25">
        <v>-5</v>
      </c>
      <c r="K78" s="152">
        <f t="shared" si="15"/>
        <v>0</v>
      </c>
      <c r="L78" s="153"/>
      <c r="M78" s="153"/>
      <c r="N78" s="153"/>
      <c r="O78" s="153"/>
      <c r="R78" s="71"/>
      <c r="S78" s="71"/>
      <c r="T78" s="71"/>
      <c r="U78" s="71"/>
      <c r="V78" s="71"/>
      <c r="X78" s="247">
        <f aca="true" t="shared" si="18" ref="X78:Z79">+IF(R78="y",F78,"")</f>
      </c>
      <c r="Y78" s="247">
        <f t="shared" si="18"/>
      </c>
      <c r="Z78" s="247">
        <f t="shared" si="18"/>
      </c>
      <c r="AA78" s="247">
        <f t="shared" si="17"/>
      </c>
    </row>
    <row r="79" spans="1:27" s="1" customFormat="1" ht="25.5">
      <c r="A79" s="30">
        <f>+A78+1</f>
        <v>6</v>
      </c>
      <c r="B79" s="5" t="s">
        <v>126</v>
      </c>
      <c r="C79" s="6" t="s">
        <v>351</v>
      </c>
      <c r="D79" s="21"/>
      <c r="E79" s="62" t="s">
        <v>132</v>
      </c>
      <c r="F79" s="17"/>
      <c r="G79" s="25">
        <v>-19</v>
      </c>
      <c r="H79" s="7"/>
      <c r="I79" s="7"/>
      <c r="K79" s="152">
        <f t="shared" si="15"/>
        <v>1</v>
      </c>
      <c r="L79" s="153"/>
      <c r="M79" s="153">
        <v>1</v>
      </c>
      <c r="N79" s="153"/>
      <c r="O79" s="153"/>
      <c r="P79" s="1" t="s">
        <v>312</v>
      </c>
      <c r="R79" s="245"/>
      <c r="S79" s="71"/>
      <c r="T79" s="245"/>
      <c r="U79" s="245"/>
      <c r="V79" s="245"/>
      <c r="X79" s="245">
        <f t="shared" si="18"/>
      </c>
      <c r="Y79" s="247">
        <f t="shared" si="18"/>
      </c>
      <c r="Z79" s="245">
        <f t="shared" si="18"/>
      </c>
      <c r="AA79" s="245">
        <f t="shared" si="17"/>
      </c>
    </row>
    <row r="80" spans="1:15" s="23" customFormat="1" ht="12.75">
      <c r="A80" s="31"/>
      <c r="B80" s="8"/>
      <c r="C80" s="9"/>
      <c r="D80" s="15"/>
      <c r="E80" s="29"/>
      <c r="F80" s="10"/>
      <c r="G80" s="10"/>
      <c r="H80" s="10"/>
      <c r="I80" s="10"/>
      <c r="K80" s="154"/>
      <c r="L80" s="154"/>
      <c r="M80" s="154"/>
      <c r="N80" s="154"/>
      <c r="O80" s="154"/>
    </row>
    <row r="81" spans="1:27" s="23" customFormat="1" ht="13.5" thickBot="1">
      <c r="A81" s="31"/>
      <c r="B81" s="287" t="s">
        <v>102</v>
      </c>
      <c r="C81" s="287"/>
      <c r="D81" s="12"/>
      <c r="E81" s="29"/>
      <c r="F81" s="13">
        <f>+SUM(F74:F79)</f>
        <v>-46.5</v>
      </c>
      <c r="G81" s="13">
        <f aca="true" t="shared" si="19" ref="G81:O81">+SUM(G74:G79)</f>
        <v>-101</v>
      </c>
      <c r="H81" s="13">
        <f t="shared" si="19"/>
        <v>-39.3</v>
      </c>
      <c r="I81" s="13">
        <f t="shared" si="19"/>
        <v>-39.5</v>
      </c>
      <c r="K81" s="151">
        <f t="shared" si="19"/>
        <v>1</v>
      </c>
      <c r="L81" s="151">
        <f t="shared" si="19"/>
        <v>0</v>
      </c>
      <c r="M81" s="151">
        <f t="shared" si="19"/>
        <v>1</v>
      </c>
      <c r="N81" s="151">
        <f t="shared" si="19"/>
        <v>0</v>
      </c>
      <c r="O81" s="151">
        <f t="shared" si="19"/>
        <v>0</v>
      </c>
      <c r="X81" s="13">
        <f>+SUM(X74:X79)</f>
        <v>-39</v>
      </c>
      <c r="Y81" s="13">
        <f>+SUM(Y74:Y79)</f>
        <v>-67</v>
      </c>
      <c r="Z81" s="13">
        <f>+SUM(Z74:Z79)</f>
        <v>-11.5</v>
      </c>
      <c r="AA81" s="13">
        <f>+SUM(AA74:AA79)</f>
        <v>0</v>
      </c>
    </row>
    <row r="82" ht="6" customHeight="1"/>
    <row r="83" ht="15.75">
      <c r="A83" s="248" t="s">
        <v>67</v>
      </c>
    </row>
    <row r="84" spans="1:27" s="1" customFormat="1" ht="25.5">
      <c r="A84" s="35">
        <v>1</v>
      </c>
      <c r="B84" s="5" t="s">
        <v>68</v>
      </c>
      <c r="C84" s="5" t="s">
        <v>69</v>
      </c>
      <c r="D84" s="23"/>
      <c r="E84" s="115" t="s">
        <v>133</v>
      </c>
      <c r="F84" s="7"/>
      <c r="G84" s="25">
        <v>-20</v>
      </c>
      <c r="H84" s="25">
        <v>-20</v>
      </c>
      <c r="I84" s="25">
        <v>-18.463</v>
      </c>
      <c r="K84" s="152">
        <f>+SUM(L84:O84)</f>
        <v>0</v>
      </c>
      <c r="L84" s="153"/>
      <c r="M84" s="153"/>
      <c r="N84" s="153"/>
      <c r="O84" s="153"/>
      <c r="Q84" s="202"/>
      <c r="R84" s="153"/>
      <c r="S84" s="153"/>
      <c r="T84" s="153"/>
      <c r="U84" s="153"/>
      <c r="W84" s="202">
        <f>+IF(Q84="y",F84,"")</f>
      </c>
      <c r="X84" s="152">
        <f>+IF(R84="y",G84,"")</f>
      </c>
      <c r="Y84" s="152">
        <f>+IF(S84="y",H84,"")</f>
      </c>
      <c r="Z84" s="152">
        <f>+IF(T84="y",I84,"")</f>
      </c>
      <c r="AA84" s="153">
        <f>+IF(U84="y",#REF!,"")</f>
      </c>
    </row>
    <row r="85" spans="1:15" s="1" customFormat="1" ht="7.5" customHeight="1">
      <c r="A85" s="35"/>
      <c r="D85" s="23"/>
      <c r="E85" s="41"/>
      <c r="F85" s="10"/>
      <c r="G85" s="10"/>
      <c r="H85" s="10"/>
      <c r="I85" s="10"/>
      <c r="J85" s="23"/>
      <c r="K85" s="154"/>
      <c r="L85" s="154"/>
      <c r="M85" s="154"/>
      <c r="N85" s="154"/>
      <c r="O85" s="154"/>
    </row>
    <row r="86" spans="1:27" s="23" customFormat="1" ht="13.5" customHeight="1" thickBot="1">
      <c r="A86" s="40"/>
      <c r="B86" s="287" t="s">
        <v>102</v>
      </c>
      <c r="C86" s="287"/>
      <c r="E86" s="41"/>
      <c r="F86" s="13">
        <f>+SUM(F84:F84)</f>
        <v>0</v>
      </c>
      <c r="G86" s="13">
        <f>+SUM(G84:G84)</f>
        <v>-20</v>
      </c>
      <c r="H86" s="13">
        <f>+SUM(H84:H84)</f>
        <v>-20</v>
      </c>
      <c r="I86" s="13">
        <f>+SUM(I84:I84)</f>
        <v>-18.463</v>
      </c>
      <c r="K86" s="151">
        <f>+SUM(K84)</f>
        <v>0</v>
      </c>
      <c r="L86" s="151">
        <f>+SUM(L84)</f>
        <v>0</v>
      </c>
      <c r="M86" s="151">
        <f>+SUM(M84)</f>
        <v>0</v>
      </c>
      <c r="N86" s="151">
        <f>+SUM(N84)</f>
        <v>0</v>
      </c>
      <c r="O86" s="151">
        <f>+SUM(O84)</f>
        <v>0</v>
      </c>
      <c r="W86" s="13">
        <f>+SUM(W84:W84)</f>
        <v>0</v>
      </c>
      <c r="X86" s="13">
        <f>+SUM(X84:X84)</f>
        <v>0</v>
      </c>
      <c r="Y86" s="13">
        <f>+SUM(Y84:Y84)</f>
        <v>0</v>
      </c>
      <c r="Z86" s="13">
        <f>+SUM(Z84:Z84)</f>
        <v>0</v>
      </c>
      <c r="AA86" s="13">
        <f>+SUM(AA84:AA84)</f>
        <v>0</v>
      </c>
    </row>
    <row r="88" ht="15.75">
      <c r="A88" s="248" t="s">
        <v>80</v>
      </c>
    </row>
    <row r="89" spans="1:27" s="1" customFormat="1" ht="204">
      <c r="A89" s="1">
        <v>1</v>
      </c>
      <c r="B89" s="114" t="s">
        <v>81</v>
      </c>
      <c r="C89" s="6" t="s">
        <v>50</v>
      </c>
      <c r="D89" s="14"/>
      <c r="E89" s="115" t="s">
        <v>129</v>
      </c>
      <c r="F89" s="33">
        <v>-5</v>
      </c>
      <c r="G89" s="33">
        <v>-5</v>
      </c>
      <c r="H89" s="33">
        <v>-5</v>
      </c>
      <c r="I89" s="33">
        <v>-5</v>
      </c>
      <c r="K89" s="152">
        <f>+SUM(L89:O89)</f>
        <v>0</v>
      </c>
      <c r="L89" s="153"/>
      <c r="M89" s="153"/>
      <c r="N89" s="153"/>
      <c r="O89" s="153"/>
      <c r="Q89" s="133"/>
      <c r="R89" s="224"/>
      <c r="S89" s="224"/>
      <c r="T89" s="224"/>
      <c r="U89" s="224"/>
      <c r="V89" s="224"/>
      <c r="X89" s="231">
        <f>+F89</f>
        <v>-5</v>
      </c>
      <c r="Y89" s="231">
        <f>+G89</f>
        <v>-5</v>
      </c>
      <c r="Z89" s="231">
        <f>+H89</f>
        <v>-5</v>
      </c>
      <c r="AA89" s="231">
        <f>+I89</f>
        <v>-5</v>
      </c>
    </row>
    <row r="90" spans="2:15" s="23" customFormat="1" ht="6" customHeight="1">
      <c r="B90" s="8"/>
      <c r="C90" s="14"/>
      <c r="D90" s="14"/>
      <c r="E90" s="41"/>
      <c r="F90" s="56"/>
      <c r="G90" s="10"/>
      <c r="H90" s="10"/>
      <c r="I90" s="10"/>
      <c r="K90" s="154"/>
      <c r="L90" s="154"/>
      <c r="M90" s="154"/>
      <c r="N90" s="154"/>
      <c r="O90" s="154"/>
    </row>
    <row r="91" spans="2:27" s="23" customFormat="1" ht="13.5" thickBot="1">
      <c r="B91" s="287" t="s">
        <v>102</v>
      </c>
      <c r="C91" s="287"/>
      <c r="D91" s="12"/>
      <c r="E91" s="41"/>
      <c r="F91" s="13">
        <f>SUM(F89:F90)</f>
        <v>-5</v>
      </c>
      <c r="G91" s="13">
        <f>SUM(G89:G90)</f>
        <v>-5</v>
      </c>
      <c r="H91" s="13">
        <f>SUM(H89:H90)</f>
        <v>-5</v>
      </c>
      <c r="I91" s="13">
        <f>SUM(I89:I90)</f>
        <v>-5</v>
      </c>
      <c r="K91" s="151">
        <f>+SUM(K89)</f>
        <v>0</v>
      </c>
      <c r="L91" s="151">
        <f>+SUM(L89)</f>
        <v>0</v>
      </c>
      <c r="M91" s="151">
        <f>+SUM(M89)</f>
        <v>0</v>
      </c>
      <c r="N91" s="151">
        <f>+SUM(N89)</f>
        <v>0</v>
      </c>
      <c r="O91" s="151">
        <f>+SUM(O89)</f>
        <v>0</v>
      </c>
      <c r="X91" s="13">
        <f>SUM(X89:X90)</f>
        <v>-5</v>
      </c>
      <c r="Y91" s="13">
        <f>SUM(Y89:Y90)</f>
        <v>-5</v>
      </c>
      <c r="Z91" s="13">
        <f>SUM(Z89:Z90)</f>
        <v>-5</v>
      </c>
      <c r="AA91" s="13">
        <f>SUM(AA89:AA90)</f>
        <v>-5</v>
      </c>
    </row>
    <row r="93" spans="1:15" s="253" customFormat="1" ht="18.75" thickBot="1">
      <c r="A93" s="252" t="s">
        <v>405</v>
      </c>
      <c r="F93" s="254">
        <f>+F91+F86+F81</f>
        <v>-51.5</v>
      </c>
      <c r="G93" s="254">
        <f>+G91+G86+G81</f>
        <v>-126</v>
      </c>
      <c r="H93" s="254">
        <f>+H91+H86+H81</f>
        <v>-64.3</v>
      </c>
      <c r="I93" s="254">
        <f>+I91+I86+I81</f>
        <v>-62.963</v>
      </c>
      <c r="J93" s="255"/>
      <c r="K93" s="256">
        <f>+K91+K86+K81</f>
        <v>1</v>
      </c>
      <c r="L93" s="256">
        <f>+L91+L86+L81</f>
        <v>0</v>
      </c>
      <c r="M93" s="256">
        <f>+M91+M86+M81</f>
        <v>1</v>
      </c>
      <c r="N93" s="256">
        <f>+N91+N86+N81</f>
        <v>0</v>
      </c>
      <c r="O93" s="256">
        <f>+O91+O86+O81</f>
        <v>0</v>
      </c>
    </row>
    <row r="95" spans="1:15" s="258" customFormat="1" ht="21" thickBot="1">
      <c r="A95" s="257" t="s">
        <v>406</v>
      </c>
      <c r="F95" s="259">
        <f>+F93+F71+F27</f>
        <v>-1197.5</v>
      </c>
      <c r="G95" s="259">
        <f>+G93+G71+G27</f>
        <v>-655.75</v>
      </c>
      <c r="H95" s="259">
        <f>+H93+H71+H27</f>
        <v>-272.365</v>
      </c>
      <c r="I95" s="259">
        <f>+I93+I71+I27</f>
        <v>-555.0360000000001</v>
      </c>
      <c r="J95" s="260"/>
      <c r="K95" s="261">
        <f>+K93+K71+K27</f>
        <v>1</v>
      </c>
      <c r="L95" s="261">
        <f>+L93+L71+L27</f>
        <v>0</v>
      </c>
      <c r="M95" s="261">
        <f>+M93+M71+M27</f>
        <v>1</v>
      </c>
      <c r="N95" s="261">
        <f>+N93+N71+N27</f>
        <v>0</v>
      </c>
      <c r="O95" s="261">
        <f>+O93+O71+O27</f>
        <v>0</v>
      </c>
    </row>
    <row r="100" ht="12.75">
      <c r="E100" s="133" t="s">
        <v>96</v>
      </c>
    </row>
    <row r="101" spans="5:10" ht="18">
      <c r="E101" s="133" t="s">
        <v>132</v>
      </c>
      <c r="F101" s="268">
        <f>+SUMIF($E$5:$E$95,$E$101,F5:F95)</f>
        <v>-75</v>
      </c>
      <c r="G101" s="268">
        <f>+SUMIF($E$5:$E$95,$E$101,G5:G95)</f>
        <v>-84</v>
      </c>
      <c r="H101" s="268">
        <f>+SUMIF($E$5:$E$95,$E$101,H5:H95)</f>
        <v>-35</v>
      </c>
      <c r="I101" s="268">
        <f>+SUMIF($E$5:$E$95,$E$101,I5:I95)</f>
        <v>75</v>
      </c>
      <c r="J101" s="267">
        <f>+SUMIF($E$5:$E$95,$E$101,J5:J95)</f>
        <v>0</v>
      </c>
    </row>
    <row r="102" spans="5:9" ht="18">
      <c r="E102" s="133" t="s">
        <v>133</v>
      </c>
      <c r="F102" s="268">
        <f>+SUMIF($E$5:$E$95,$E$102,F5:F95)</f>
        <v>-956</v>
      </c>
      <c r="G102" s="268">
        <f>+SUMIF($E$5:$E$95,$E$102,G5:G95)</f>
        <v>-516.25</v>
      </c>
      <c r="H102" s="268">
        <f>+SUMIF($E$5:$E$95,$E$102,H5:H95)</f>
        <v>-195.865</v>
      </c>
      <c r="I102" s="268">
        <f>+SUMIF($E$5:$E$95,$E$102,I5:I95)</f>
        <v>-602.499</v>
      </c>
    </row>
    <row r="103" spans="5:9" ht="18">
      <c r="E103" s="133" t="s">
        <v>129</v>
      </c>
      <c r="F103" s="268">
        <f>+SUMIF($E$5:$E$95,$E$103,F5:F95)</f>
        <v>-166.5</v>
      </c>
      <c r="G103" s="268">
        <f>+SUMIF($E$5:$E$95,$E$103,G5:G95)</f>
        <v>-55.5</v>
      </c>
      <c r="H103" s="268">
        <f>+SUMIF($E$5:$E$95,$E$103,H5:H95)</f>
        <v>-41.5</v>
      </c>
      <c r="I103" s="268">
        <f>+SUMIF($E$5:$E$95,$E$103,I5:I95)</f>
        <v>-27.537</v>
      </c>
    </row>
    <row r="104" spans="6:9" ht="12.75">
      <c r="F104" s="269"/>
      <c r="G104" s="269"/>
      <c r="H104" s="269"/>
      <c r="I104" s="269"/>
    </row>
    <row r="105" spans="6:9" ht="18.75" thickBot="1">
      <c r="F105" s="254">
        <f>+F103+F102+F101</f>
        <v>-1197.5</v>
      </c>
      <c r="G105" s="254">
        <f>+G103+G102+G101</f>
        <v>-655.75</v>
      </c>
      <c r="H105" s="254">
        <f>+H103+H102+H101</f>
        <v>-272.365</v>
      </c>
      <c r="I105" s="254">
        <f>+I103+I102+I101</f>
        <v>-555.0360000000001</v>
      </c>
    </row>
    <row r="107" ht="12.75">
      <c r="E107" s="133" t="s">
        <v>411</v>
      </c>
    </row>
    <row r="108" spans="5:9" ht="18">
      <c r="E108" s="133" t="s">
        <v>132</v>
      </c>
      <c r="F108" s="268">
        <f>+F101*-0.8</f>
        <v>60</v>
      </c>
      <c r="G108" s="268">
        <f>+G101*-0.8</f>
        <v>67.2</v>
      </c>
      <c r="H108" s="268">
        <f>+H101*-0.8</f>
        <v>28</v>
      </c>
      <c r="I108" s="268">
        <f>+I101*-0.8</f>
        <v>-60</v>
      </c>
    </row>
    <row r="109" spans="5:10" ht="18">
      <c r="E109" s="133" t="s">
        <v>133</v>
      </c>
      <c r="F109" s="268">
        <f>+F102*-0.4</f>
        <v>382.40000000000003</v>
      </c>
      <c r="G109" s="268">
        <f>+G102*-0.4</f>
        <v>206.5</v>
      </c>
      <c r="H109" s="268">
        <f>+H102*-0.4</f>
        <v>78.346</v>
      </c>
      <c r="I109" s="268">
        <f>+I102*-0.4</f>
        <v>240.99960000000002</v>
      </c>
      <c r="J109" s="133">
        <f>+J102*-0.4</f>
        <v>0</v>
      </c>
    </row>
    <row r="110" spans="5:9" ht="18">
      <c r="E110" s="133" t="s">
        <v>129</v>
      </c>
      <c r="F110" s="268">
        <f>+F103*0</f>
        <v>0</v>
      </c>
      <c r="G110" s="268">
        <f>+G103*0</f>
        <v>0</v>
      </c>
      <c r="H110" s="268">
        <f>+H103*0</f>
        <v>0</v>
      </c>
      <c r="I110" s="268">
        <f>+I103*0</f>
        <v>0</v>
      </c>
    </row>
    <row r="111" spans="6:9" ht="18.75" thickBot="1">
      <c r="F111" s="254">
        <f>+F110+F109+F108</f>
        <v>442.40000000000003</v>
      </c>
      <c r="G111" s="254">
        <f>+G110+G109+G108</f>
        <v>273.7</v>
      </c>
      <c r="H111" s="254">
        <f>+H110+H109+H108</f>
        <v>106.346</v>
      </c>
      <c r="I111" s="254">
        <f>+I110+I109+I108</f>
        <v>180.99960000000002</v>
      </c>
    </row>
    <row r="113" spans="6:9" ht="12.75">
      <c r="F113" s="134">
        <f>+F111</f>
        <v>442.40000000000003</v>
      </c>
      <c r="G113" s="134">
        <f>+G111+F113</f>
        <v>716.1</v>
      </c>
      <c r="H113" s="134">
        <f>+H111+G113</f>
        <v>822.446</v>
      </c>
      <c r="I113" s="134">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A1:N4"/>
  <sheetViews>
    <sheetView tabSelected="1" workbookViewId="0" topLeftCell="A1">
      <selection activeCell="A2" sqref="A2:O5"/>
    </sheetView>
  </sheetViews>
  <sheetFormatPr defaultColWidth="9.140625" defaultRowHeight="12.75"/>
  <cols>
    <col min="1" max="16384" width="9.140625" style="133" customWidth="1"/>
  </cols>
  <sheetData>
    <row r="1" spans="1:14" ht="12.75">
      <c r="A1" s="294" t="s">
        <v>339</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tabSelected="1" zoomScale="75" zoomScaleNormal="75" workbookViewId="0" topLeftCell="A1">
      <pane ySplit="2" topLeftCell="BM9" activePane="bottomLeft" state="frozen"/>
      <selection pane="topLeft" activeCell="A2" sqref="A2:O5"/>
      <selection pane="bottomLeft" activeCell="A2" sqref="A2:O5"/>
    </sheetView>
  </sheetViews>
  <sheetFormatPr defaultColWidth="9.140625" defaultRowHeight="12.75"/>
  <cols>
    <col min="1" max="1" width="4.140625" style="30" bestFit="1" customWidth="1"/>
    <col min="2" max="2" width="16.8515625" style="1" bestFit="1" customWidth="1"/>
    <col min="3" max="3" width="68.28125" style="1" customWidth="1"/>
    <col min="4" max="4" width="3.57421875" style="23" customWidth="1"/>
    <col min="5" max="5" width="9.140625" style="47" customWidth="1"/>
    <col min="6" max="9" width="9.140625" style="1" customWidth="1"/>
    <col min="10" max="10" width="1.7109375" style="1" customWidth="1"/>
    <col min="11" max="11" width="4.57421875" style="133" bestFit="1" customWidth="1"/>
    <col min="12" max="15" width="4.57421875" style="133" customWidth="1"/>
    <col min="16" max="16" width="0" style="1" hidden="1" customWidth="1"/>
    <col min="17" max="16384" width="9.140625" style="1" customWidth="1"/>
  </cols>
  <sheetData>
    <row r="1" spans="2:15" ht="36" customHeight="1">
      <c r="B1" s="297" t="s">
        <v>93</v>
      </c>
      <c r="C1" s="297"/>
      <c r="D1" s="297"/>
      <c r="E1" s="297"/>
      <c r="F1" s="297"/>
      <c r="G1" s="297"/>
      <c r="H1" s="297"/>
      <c r="I1" s="297"/>
      <c r="K1" s="1"/>
      <c r="L1" s="1"/>
      <c r="M1" s="1"/>
      <c r="N1" s="1"/>
      <c r="O1" s="1"/>
    </row>
    <row r="2" spans="1:15" ht="14.25" customHeight="1">
      <c r="A2" s="281"/>
      <c r="C2" s="2" t="s">
        <v>94</v>
      </c>
      <c r="D2" s="20"/>
      <c r="E2" s="27"/>
      <c r="F2" s="36" t="s">
        <v>117</v>
      </c>
      <c r="G2" s="36" t="s">
        <v>118</v>
      </c>
      <c r="H2" s="36" t="s">
        <v>123</v>
      </c>
      <c r="I2" s="36" t="s">
        <v>119</v>
      </c>
      <c r="K2" s="285" t="s">
        <v>311</v>
      </c>
      <c r="L2" s="285"/>
      <c r="M2" s="285"/>
      <c r="N2" s="285"/>
      <c r="O2" s="285"/>
    </row>
    <row r="3" spans="3:15" ht="48" customHeight="1">
      <c r="C3" s="2"/>
      <c r="D3" s="20"/>
      <c r="E3" s="27" t="s">
        <v>121</v>
      </c>
      <c r="F3" s="36" t="s">
        <v>95</v>
      </c>
      <c r="G3" s="36" t="s">
        <v>95</v>
      </c>
      <c r="H3" s="36" t="s">
        <v>95</v>
      </c>
      <c r="I3" s="36" t="s">
        <v>95</v>
      </c>
      <c r="K3" s="143" t="s">
        <v>96</v>
      </c>
      <c r="L3" s="143" t="s">
        <v>117</v>
      </c>
      <c r="M3" s="143" t="s">
        <v>118</v>
      </c>
      <c r="N3" s="143" t="s">
        <v>123</v>
      </c>
      <c r="O3" s="143" t="s">
        <v>119</v>
      </c>
    </row>
    <row r="4" spans="2:15" ht="12.75">
      <c r="B4" s="291" t="s">
        <v>122</v>
      </c>
      <c r="C4" s="291"/>
      <c r="D4" s="49"/>
      <c r="E4" s="28"/>
      <c r="F4" s="4">
        <v>958.551</v>
      </c>
      <c r="G4" s="4">
        <f>+F57</f>
        <v>1178.051</v>
      </c>
      <c r="H4" s="4">
        <f>+G57</f>
        <v>967.751</v>
      </c>
      <c r="I4" s="4">
        <f>+H57</f>
        <v>926.951</v>
      </c>
      <c r="K4" s="174"/>
      <c r="L4" s="174"/>
      <c r="M4" s="174"/>
      <c r="N4" s="174"/>
      <c r="O4" s="174"/>
    </row>
    <row r="5" spans="6:15" ht="6.75" customHeight="1">
      <c r="F5" s="32"/>
      <c r="G5" s="32"/>
      <c r="H5" s="32"/>
      <c r="I5" s="32"/>
      <c r="K5" s="174"/>
      <c r="L5" s="174"/>
      <c r="M5" s="174"/>
      <c r="N5" s="174"/>
      <c r="O5" s="174"/>
    </row>
    <row r="6" spans="5:15" ht="6.75" customHeight="1">
      <c r="E6" s="60"/>
      <c r="F6" s="32"/>
      <c r="G6" s="32"/>
      <c r="H6" s="32"/>
      <c r="I6" s="32"/>
      <c r="K6" s="174"/>
      <c r="L6" s="174"/>
      <c r="M6" s="174"/>
      <c r="N6" s="174"/>
      <c r="O6" s="174"/>
    </row>
    <row r="7" spans="2:15" ht="12.75">
      <c r="B7" s="291" t="s">
        <v>97</v>
      </c>
      <c r="C7" s="291"/>
      <c r="D7" s="49"/>
      <c r="E7" s="60"/>
      <c r="F7" s="32"/>
      <c r="G7" s="32"/>
      <c r="H7" s="32"/>
      <c r="I7" s="32"/>
      <c r="K7" s="175"/>
      <c r="L7" s="175"/>
      <c r="M7" s="175"/>
      <c r="N7" s="175"/>
      <c r="O7" s="175"/>
    </row>
    <row r="8" spans="1:15" ht="25.5">
      <c r="A8" s="30">
        <v>1</v>
      </c>
      <c r="B8" s="5" t="s">
        <v>130</v>
      </c>
      <c r="C8" s="6" t="s">
        <v>98</v>
      </c>
      <c r="D8" s="21"/>
      <c r="E8" s="62" t="s">
        <v>129</v>
      </c>
      <c r="F8" s="33">
        <v>-0.5</v>
      </c>
      <c r="G8" s="33">
        <v>-3.5</v>
      </c>
      <c r="H8" s="33">
        <v>-8.5</v>
      </c>
      <c r="I8" s="25">
        <v>-12</v>
      </c>
      <c r="K8" s="152">
        <f aca="true" t="shared" si="0" ref="K8:K13">+SUM(L8:O8)</f>
        <v>0</v>
      </c>
      <c r="L8" s="153"/>
      <c r="M8" s="153"/>
      <c r="N8" s="153"/>
      <c r="O8" s="153"/>
    </row>
    <row r="9" spans="1:15" ht="12.75">
      <c r="A9" s="30">
        <f>+A8+1</f>
        <v>2</v>
      </c>
      <c r="B9" s="5" t="s">
        <v>99</v>
      </c>
      <c r="C9" s="6" t="s">
        <v>100</v>
      </c>
      <c r="D9" s="21"/>
      <c r="E9" s="62" t="s">
        <v>129</v>
      </c>
      <c r="F9" s="52">
        <v>-4</v>
      </c>
      <c r="G9" s="33">
        <v>-1</v>
      </c>
      <c r="H9" s="33">
        <v>-1</v>
      </c>
      <c r="I9" s="25">
        <v>-1</v>
      </c>
      <c r="K9" s="152">
        <f t="shared" si="0"/>
        <v>0</v>
      </c>
      <c r="L9" s="153"/>
      <c r="M9" s="153"/>
      <c r="N9" s="153"/>
      <c r="O9" s="153"/>
    </row>
    <row r="10" spans="1:15" ht="51">
      <c r="A10" s="30">
        <f>+A9+1</f>
        <v>3</v>
      </c>
      <c r="B10" s="5" t="s">
        <v>99</v>
      </c>
      <c r="C10" s="6" t="s">
        <v>116</v>
      </c>
      <c r="D10" s="21"/>
      <c r="E10" s="62" t="s">
        <v>133</v>
      </c>
      <c r="F10" s="52">
        <v>-30</v>
      </c>
      <c r="G10" s="33">
        <v>-60</v>
      </c>
      <c r="H10" s="25">
        <f>-40+24.2</f>
        <v>-15.8</v>
      </c>
      <c r="I10" s="25">
        <v>-20</v>
      </c>
      <c r="K10" s="152">
        <f t="shared" si="0"/>
        <v>0</v>
      </c>
      <c r="L10" s="153"/>
      <c r="M10" s="153"/>
      <c r="N10" s="153"/>
      <c r="O10" s="153"/>
    </row>
    <row r="11" spans="1:15" ht="12.75">
      <c r="A11" s="30">
        <f>+A10+1</f>
        <v>4</v>
      </c>
      <c r="B11" s="5" t="s">
        <v>99</v>
      </c>
      <c r="C11" s="6" t="s">
        <v>101</v>
      </c>
      <c r="D11" s="21"/>
      <c r="E11" s="62" t="s">
        <v>133</v>
      </c>
      <c r="F11" s="33">
        <v>-4.5</v>
      </c>
      <c r="G11" s="33">
        <v>-2.5</v>
      </c>
      <c r="H11" s="7">
        <v>-2</v>
      </c>
      <c r="I11" s="25">
        <v>-1.5</v>
      </c>
      <c r="K11" s="152">
        <f t="shared" si="0"/>
        <v>0</v>
      </c>
      <c r="L11" s="153"/>
      <c r="M11" s="153"/>
      <c r="N11" s="153"/>
      <c r="O11" s="153"/>
    </row>
    <row r="12" spans="1:15" ht="12.75">
      <c r="A12" s="30">
        <f>+A11+1</f>
        <v>5</v>
      </c>
      <c r="B12" s="5" t="s">
        <v>99</v>
      </c>
      <c r="C12" s="6" t="s">
        <v>350</v>
      </c>
      <c r="D12" s="21"/>
      <c r="E12" s="62" t="s">
        <v>133</v>
      </c>
      <c r="F12" s="25">
        <v>-7.5</v>
      </c>
      <c r="G12" s="25">
        <v>-15</v>
      </c>
      <c r="H12" s="25">
        <v>-12</v>
      </c>
      <c r="I12" s="25">
        <v>-5</v>
      </c>
      <c r="K12" s="152">
        <f t="shared" si="0"/>
        <v>0</v>
      </c>
      <c r="L12" s="153"/>
      <c r="M12" s="153"/>
      <c r="N12" s="153"/>
      <c r="O12" s="153"/>
    </row>
    <row r="13" spans="1:16" ht="12.75">
      <c r="A13" s="30">
        <f>+A12+1</f>
        <v>6</v>
      </c>
      <c r="B13" s="5" t="s">
        <v>126</v>
      </c>
      <c r="C13" s="6" t="s">
        <v>351</v>
      </c>
      <c r="D13" s="21"/>
      <c r="E13" s="62" t="s">
        <v>132</v>
      </c>
      <c r="F13" s="17"/>
      <c r="G13" s="25">
        <v>-19</v>
      </c>
      <c r="H13" s="7"/>
      <c r="I13" s="7"/>
      <c r="K13" s="152">
        <f t="shared" si="0"/>
        <v>1</v>
      </c>
      <c r="L13" s="153"/>
      <c r="M13" s="153">
        <v>1</v>
      </c>
      <c r="N13" s="153"/>
      <c r="O13" s="153"/>
      <c r="P13" s="1" t="s">
        <v>312</v>
      </c>
    </row>
    <row r="14" spans="1:15" s="23" customFormat="1" ht="12.75">
      <c r="A14" s="31"/>
      <c r="B14" s="8"/>
      <c r="C14" s="9"/>
      <c r="D14" s="15"/>
      <c r="E14" s="29"/>
      <c r="F14" s="10"/>
      <c r="G14" s="10"/>
      <c r="H14" s="10"/>
      <c r="I14" s="10"/>
      <c r="K14" s="154"/>
      <c r="L14" s="154"/>
      <c r="M14" s="154"/>
      <c r="N14" s="154"/>
      <c r="O14" s="154"/>
    </row>
    <row r="15" spans="1:15" s="23" customFormat="1" ht="13.5" thickBot="1">
      <c r="A15" s="31"/>
      <c r="B15" s="287" t="s">
        <v>102</v>
      </c>
      <c r="C15" s="287"/>
      <c r="D15" s="12"/>
      <c r="E15" s="29"/>
      <c r="F15" s="13">
        <f>+SUM(F8:F13)</f>
        <v>-46.5</v>
      </c>
      <c r="G15" s="13">
        <f aca="true" t="shared" si="1" ref="G15:O15">+SUM(G8:G13)</f>
        <v>-101</v>
      </c>
      <c r="H15" s="13">
        <f t="shared" si="1"/>
        <v>-39.3</v>
      </c>
      <c r="I15" s="13">
        <f t="shared" si="1"/>
        <v>-39.5</v>
      </c>
      <c r="K15" s="151">
        <f t="shared" si="1"/>
        <v>1</v>
      </c>
      <c r="L15" s="151">
        <f t="shared" si="1"/>
        <v>0</v>
      </c>
      <c r="M15" s="151">
        <f t="shared" si="1"/>
        <v>1</v>
      </c>
      <c r="N15" s="151">
        <f t="shared" si="1"/>
        <v>0</v>
      </c>
      <c r="O15" s="151">
        <f t="shared" si="1"/>
        <v>0</v>
      </c>
    </row>
    <row r="16" spans="1:15" s="23" customFormat="1" ht="12.75" hidden="1">
      <c r="A16" s="31"/>
      <c r="B16" s="12"/>
      <c r="C16" s="12"/>
      <c r="D16" s="12"/>
      <c r="E16" s="29"/>
      <c r="F16" s="38"/>
      <c r="G16" s="38"/>
      <c r="H16" s="38"/>
      <c r="I16" s="38"/>
      <c r="K16" s="183"/>
      <c r="L16" s="183"/>
      <c r="M16" s="183"/>
      <c r="N16" s="183"/>
      <c r="O16" s="183"/>
    </row>
    <row r="17" spans="1:15" s="23" customFormat="1" ht="12.75" hidden="1">
      <c r="A17" s="31"/>
      <c r="B17" s="12"/>
      <c r="C17" s="181" t="s">
        <v>316</v>
      </c>
      <c r="D17" s="12"/>
      <c r="E17" s="27" t="s">
        <v>132</v>
      </c>
      <c r="F17" s="182">
        <f>+SUMIF($E$8:$E$13,$E$17,F8:F13)</f>
        <v>0</v>
      </c>
      <c r="G17" s="182">
        <f>+SUMIF($E$8:$E$13,$E$17,G8:G13)</f>
        <v>-19</v>
      </c>
      <c r="H17" s="182">
        <f>+SUMIF($E$8:$E$13,$E$17,H8:H13)</f>
        <v>0</v>
      </c>
      <c r="I17" s="182">
        <f>+SUMIF($E$8:$E$13,$E$17,I8:I13)</f>
        <v>0</v>
      </c>
      <c r="K17" s="183"/>
      <c r="L17" s="183"/>
      <c r="M17" s="183"/>
      <c r="N17" s="183"/>
      <c r="O17" s="183"/>
    </row>
    <row r="18" spans="1:15" s="23" customFormat="1" ht="12.75" hidden="1">
      <c r="A18" s="31"/>
      <c r="B18" s="12"/>
      <c r="C18" s="181" t="s">
        <v>317</v>
      </c>
      <c r="D18" s="12"/>
      <c r="E18" s="27" t="s">
        <v>133</v>
      </c>
      <c r="F18" s="182">
        <f>+SUMIF($E$8:$E$13,$E$18,F8:F13)</f>
        <v>-42</v>
      </c>
      <c r="G18" s="182">
        <f>+SUMIF($E$8:$E$13,$E$18,G8:G13)</f>
        <v>-77.5</v>
      </c>
      <c r="H18" s="182">
        <f>+SUMIF($E$8:$E$13,$E$18,H8:H13)</f>
        <v>-29.8</v>
      </c>
      <c r="I18" s="182">
        <f>+SUMIF($E$8:$E$13,$E$18,I8:I13)</f>
        <v>-26.5</v>
      </c>
      <c r="K18" s="183"/>
      <c r="L18" s="183"/>
      <c r="M18" s="183"/>
      <c r="N18" s="183"/>
      <c r="O18" s="183"/>
    </row>
    <row r="19" spans="1:15" s="23" customFormat="1" ht="12.75" hidden="1">
      <c r="A19" s="31"/>
      <c r="B19" s="12"/>
      <c r="C19" s="181" t="s">
        <v>318</v>
      </c>
      <c r="D19" s="12"/>
      <c r="E19" s="27" t="s">
        <v>129</v>
      </c>
      <c r="F19" s="182">
        <f>+SUMIF($E$8:$E$13,$E$19,F8:F13)</f>
        <v>-4.5</v>
      </c>
      <c r="G19" s="182">
        <f>+SUMIF($E$8:$E$13,$E$19,G8:G13)</f>
        <v>-4.5</v>
      </c>
      <c r="H19" s="182">
        <f>+SUMIF($E$8:$E$13,$E$19,H8:H13)</f>
        <v>-9.5</v>
      </c>
      <c r="I19" s="182">
        <f>+SUMIF($E$8:$E$13,$E$19,I8:I13)</f>
        <v>-13</v>
      </c>
      <c r="K19" s="183"/>
      <c r="L19" s="183"/>
      <c r="M19" s="183"/>
      <c r="N19" s="183"/>
      <c r="O19" s="183"/>
    </row>
    <row r="20" spans="1:15" s="23" customFormat="1" ht="18.75" customHeight="1">
      <c r="A20" s="31"/>
      <c r="B20" s="287" t="s">
        <v>103</v>
      </c>
      <c r="C20" s="287"/>
      <c r="D20" s="12"/>
      <c r="E20" s="29"/>
      <c r="F20" s="11"/>
      <c r="G20" s="11"/>
      <c r="H20" s="11"/>
      <c r="I20" s="11"/>
      <c r="K20" s="155"/>
      <c r="L20" s="155"/>
      <c r="M20" s="155"/>
      <c r="N20" s="155"/>
      <c r="O20" s="155"/>
    </row>
    <row r="21" spans="6:15" ht="12.75">
      <c r="F21" s="23"/>
      <c r="G21" s="23"/>
      <c r="H21" s="23"/>
      <c r="I21" s="23"/>
      <c r="J21" s="23"/>
      <c r="K21" s="141"/>
      <c r="L21" s="141"/>
      <c r="M21" s="141"/>
      <c r="N21" s="141"/>
      <c r="O21" s="141"/>
    </row>
    <row r="22" spans="1:15" ht="25.5">
      <c r="A22" s="30">
        <f>+A13+1</f>
        <v>7</v>
      </c>
      <c r="B22" s="5" t="s">
        <v>125</v>
      </c>
      <c r="C22" s="6" t="s">
        <v>434</v>
      </c>
      <c r="D22" s="15"/>
      <c r="E22" s="29" t="s">
        <v>133</v>
      </c>
      <c r="F22" s="7"/>
      <c r="G22" s="7"/>
      <c r="H22" s="7"/>
      <c r="I22" s="25">
        <v>-17</v>
      </c>
      <c r="K22" s="152">
        <f>+SUM(L22:O22)</f>
        <v>0</v>
      </c>
      <c r="L22" s="153"/>
      <c r="M22" s="153"/>
      <c r="N22" s="153"/>
      <c r="O22" s="153"/>
    </row>
    <row r="23" spans="1:15" s="23" customFormat="1" ht="12.75">
      <c r="A23" s="31"/>
      <c r="B23" s="8"/>
      <c r="C23" s="9"/>
      <c r="D23" s="15"/>
      <c r="E23" s="29"/>
      <c r="F23" s="10"/>
      <c r="G23" s="10"/>
      <c r="H23" s="10"/>
      <c r="I23" s="10"/>
      <c r="K23" s="154"/>
      <c r="L23" s="154"/>
      <c r="M23" s="154"/>
      <c r="N23" s="154"/>
      <c r="O23" s="154"/>
    </row>
    <row r="24" spans="1:15" s="23" customFormat="1" ht="13.5" thickBot="1">
      <c r="A24" s="31"/>
      <c r="B24" s="287" t="s">
        <v>104</v>
      </c>
      <c r="C24" s="287"/>
      <c r="D24" s="12"/>
      <c r="E24" s="29"/>
      <c r="F24" s="13">
        <f>+SUM(F22)</f>
        <v>0</v>
      </c>
      <c r="G24" s="13">
        <f>+SUM(G22)</f>
        <v>0</v>
      </c>
      <c r="H24" s="13">
        <f>+SUM(H22)</f>
        <v>0</v>
      </c>
      <c r="I24" s="13">
        <f>+SUM(I22)</f>
        <v>-17</v>
      </c>
      <c r="K24" s="151">
        <f>+SUM(K13:K22)</f>
        <v>2</v>
      </c>
      <c r="L24" s="151">
        <f>+SUM(L13:L22)</f>
        <v>0</v>
      </c>
      <c r="M24" s="151">
        <f>+SUM(M13:M22)</f>
        <v>2</v>
      </c>
      <c r="N24" s="151">
        <f>+SUM(N13:N22)</f>
        <v>0</v>
      </c>
      <c r="O24" s="151">
        <f>+SUM(O13:O22)</f>
        <v>0</v>
      </c>
    </row>
    <row r="25" spans="1:15" s="23" customFormat="1" ht="12.75" hidden="1">
      <c r="A25" s="31"/>
      <c r="B25" s="12"/>
      <c r="C25" s="12"/>
      <c r="D25" s="12"/>
      <c r="E25" s="29"/>
      <c r="F25" s="38"/>
      <c r="G25" s="38"/>
      <c r="H25" s="38"/>
      <c r="I25" s="38"/>
      <c r="K25" s="183"/>
      <c r="L25" s="183"/>
      <c r="M25" s="183"/>
      <c r="N25" s="183"/>
      <c r="O25" s="183"/>
    </row>
    <row r="26" spans="1:15" s="23" customFormat="1" ht="12.75" hidden="1">
      <c r="A26" s="31"/>
      <c r="B26" s="12"/>
      <c r="C26" s="181" t="s">
        <v>319</v>
      </c>
      <c r="D26" s="12"/>
      <c r="E26" s="27" t="s">
        <v>132</v>
      </c>
      <c r="F26" s="182">
        <f>+SUMIF($E$22,$E$26,F22)</f>
        <v>0</v>
      </c>
      <c r="G26" s="182">
        <f>+SUMIF($E$22,$E$26,G22)</f>
        <v>0</v>
      </c>
      <c r="H26" s="182">
        <f>+SUMIF($E$22,$E$26,H22)</f>
        <v>0</v>
      </c>
      <c r="I26" s="182">
        <f>+SUMIF($E$22,$E$26,I22)</f>
        <v>0</v>
      </c>
      <c r="K26" s="183"/>
      <c r="L26" s="183"/>
      <c r="M26" s="183"/>
      <c r="N26" s="183"/>
      <c r="O26" s="183"/>
    </row>
    <row r="27" spans="1:15" s="23" customFormat="1" ht="12.75" hidden="1">
      <c r="A27" s="31"/>
      <c r="B27" s="12"/>
      <c r="C27" s="181" t="s">
        <v>320</v>
      </c>
      <c r="D27" s="12"/>
      <c r="E27" s="27" t="s">
        <v>133</v>
      </c>
      <c r="F27" s="182">
        <f>+SUMIF($E$22,$E$27,F22)</f>
        <v>0</v>
      </c>
      <c r="G27" s="182">
        <f>+SUMIF($E$22,$E$27,G22)</f>
        <v>0</v>
      </c>
      <c r="H27" s="182">
        <f>+SUMIF($E$22,$E$27,H22)</f>
        <v>0</v>
      </c>
      <c r="I27" s="182">
        <f>+SUMIF($E$22,$E$27,I22)</f>
        <v>-17</v>
      </c>
      <c r="K27" s="183"/>
      <c r="L27" s="183"/>
      <c r="M27" s="183"/>
      <c r="N27" s="183"/>
      <c r="O27" s="183"/>
    </row>
    <row r="28" spans="1:15" s="23" customFormat="1" ht="12.75" hidden="1">
      <c r="A28" s="31"/>
      <c r="B28" s="12"/>
      <c r="C28" s="181" t="s">
        <v>321</v>
      </c>
      <c r="D28" s="12"/>
      <c r="E28" s="27" t="s">
        <v>129</v>
      </c>
      <c r="F28" s="182">
        <f>+SUMIF($E$22,$E$28,F22)</f>
        <v>0</v>
      </c>
      <c r="G28" s="182">
        <f>+SUMIF($E$22,$E$28,G22)</f>
        <v>0</v>
      </c>
      <c r="H28" s="182">
        <f>+SUMIF($E$22,$E$28,H22)</f>
        <v>0</v>
      </c>
      <c r="I28" s="182">
        <f>+SUMIF($E$22,$E$28,I22)</f>
        <v>0</v>
      </c>
      <c r="K28" s="183"/>
      <c r="L28" s="183"/>
      <c r="M28" s="183"/>
      <c r="N28" s="183"/>
      <c r="O28" s="183"/>
    </row>
    <row r="29" spans="1:15" s="23" customFormat="1" ht="12.75">
      <c r="A29" s="31"/>
      <c r="B29" s="287" t="s">
        <v>105</v>
      </c>
      <c r="C29" s="287"/>
      <c r="D29" s="12"/>
      <c r="E29" s="29"/>
      <c r="F29" s="16"/>
      <c r="G29" s="16"/>
      <c r="H29" s="16"/>
      <c r="I29" s="16"/>
      <c r="K29" s="145"/>
      <c r="L29" s="145"/>
      <c r="M29" s="145"/>
      <c r="N29" s="145"/>
      <c r="O29" s="145"/>
    </row>
    <row r="30" spans="1:15" ht="25.5">
      <c r="A30" s="30">
        <f>+A22+1</f>
        <v>8</v>
      </c>
      <c r="B30" s="5" t="s">
        <v>124</v>
      </c>
      <c r="C30" s="6" t="s">
        <v>106</v>
      </c>
      <c r="D30" s="21"/>
      <c r="E30" s="62" t="s">
        <v>129</v>
      </c>
      <c r="F30" s="33">
        <v>-6</v>
      </c>
      <c r="G30" s="7">
        <v>-1.5</v>
      </c>
      <c r="H30" s="7">
        <v>-1.5</v>
      </c>
      <c r="I30" s="7"/>
      <c r="K30" s="152">
        <f>+SUM(L30:O30)</f>
        <v>0</v>
      </c>
      <c r="L30" s="153"/>
      <c r="M30" s="153"/>
      <c r="N30" s="153"/>
      <c r="O30" s="153"/>
    </row>
    <row r="31" spans="1:15" s="23" customFormat="1" ht="12.75">
      <c r="A31" s="31"/>
      <c r="B31" s="8"/>
      <c r="C31" s="9"/>
      <c r="D31" s="15"/>
      <c r="E31" s="29"/>
      <c r="F31" s="10"/>
      <c r="G31" s="10"/>
      <c r="H31" s="10"/>
      <c r="I31" s="10"/>
      <c r="K31" s="154"/>
      <c r="L31" s="154"/>
      <c r="M31" s="154"/>
      <c r="N31" s="154"/>
      <c r="O31" s="154"/>
    </row>
    <row r="32" spans="1:15" s="23" customFormat="1" ht="13.5" thickBot="1">
      <c r="A32" s="31"/>
      <c r="B32" s="287" t="s">
        <v>107</v>
      </c>
      <c r="C32" s="287"/>
      <c r="D32" s="12"/>
      <c r="E32" s="29"/>
      <c r="F32" s="13">
        <f>+SUM(F30:F30)</f>
        <v>-6</v>
      </c>
      <c r="G32" s="13">
        <f>+SUM(G30:G30)</f>
        <v>-1.5</v>
      </c>
      <c r="H32" s="13">
        <f>+SUM(H30:H30)</f>
        <v>-1.5</v>
      </c>
      <c r="I32" s="13">
        <f>+SUM(I30:I30)</f>
        <v>0</v>
      </c>
      <c r="K32" s="151">
        <f>+SUM(K30:K30)</f>
        <v>0</v>
      </c>
      <c r="L32" s="151">
        <f>+SUM(L30:L30)</f>
        <v>0</v>
      </c>
      <c r="M32" s="151">
        <f>+SUM(M30:M30)</f>
        <v>0</v>
      </c>
      <c r="N32" s="151">
        <f>+SUM(N30:N30)</f>
        <v>0</v>
      </c>
      <c r="O32" s="151">
        <f>+SUM(O30:O30)</f>
        <v>0</v>
      </c>
    </row>
    <row r="33" spans="1:15" s="23" customFormat="1" ht="12.75" hidden="1">
      <c r="A33" s="31"/>
      <c r="B33" s="12"/>
      <c r="C33" s="12"/>
      <c r="D33" s="12"/>
      <c r="E33" s="29"/>
      <c r="F33" s="38"/>
      <c r="G33" s="38"/>
      <c r="H33" s="38"/>
      <c r="I33" s="38"/>
      <c r="K33" s="183"/>
      <c r="L33" s="183"/>
      <c r="M33" s="183"/>
      <c r="N33" s="183"/>
      <c r="O33" s="183"/>
    </row>
    <row r="34" spans="1:15" s="23" customFormat="1" ht="12.75" hidden="1">
      <c r="A34" s="31"/>
      <c r="B34" s="12"/>
      <c r="C34" s="181" t="s">
        <v>322</v>
      </c>
      <c r="D34" s="12"/>
      <c r="E34" s="27" t="s">
        <v>132</v>
      </c>
      <c r="F34" s="182">
        <f>+SUMIF($E$30,$E$34,F30)</f>
        <v>0</v>
      </c>
      <c r="G34" s="182">
        <f>+SUMIF($E$30,$E$34,G30)</f>
        <v>0</v>
      </c>
      <c r="H34" s="182">
        <f>+SUMIF($E$30,$E$34,H30)</f>
        <v>0</v>
      </c>
      <c r="I34" s="182">
        <f>+SUMIF($E$30,$E$34,I30)</f>
        <v>0</v>
      </c>
      <c r="K34" s="183"/>
      <c r="L34" s="183"/>
      <c r="M34" s="183"/>
      <c r="N34" s="183"/>
      <c r="O34" s="183"/>
    </row>
    <row r="35" spans="1:15" s="23" customFormat="1" ht="12.75" hidden="1">
      <c r="A35" s="31"/>
      <c r="B35" s="12"/>
      <c r="C35" s="181" t="s">
        <v>323</v>
      </c>
      <c r="D35" s="12"/>
      <c r="E35" s="27" t="s">
        <v>133</v>
      </c>
      <c r="F35" s="182">
        <f>+SUMIF($E$30,$E$35,F30)</f>
        <v>0</v>
      </c>
      <c r="G35" s="182">
        <f>+SUMIF($E$30,$E$35,G30)</f>
        <v>0</v>
      </c>
      <c r="H35" s="182">
        <f>+SUMIF($E$30,$E$35,H30)</f>
        <v>0</v>
      </c>
      <c r="I35" s="182">
        <f>+SUMIF($E$30,$E$35,I30)</f>
        <v>0</v>
      </c>
      <c r="K35" s="183"/>
      <c r="L35" s="183"/>
      <c r="M35" s="183"/>
      <c r="N35" s="183"/>
      <c r="O35" s="183"/>
    </row>
    <row r="36" spans="1:15" s="23" customFormat="1" ht="12.75" hidden="1">
      <c r="A36" s="31"/>
      <c r="B36" s="12"/>
      <c r="C36" s="181" t="s">
        <v>324</v>
      </c>
      <c r="D36" s="12"/>
      <c r="E36" s="27" t="s">
        <v>129</v>
      </c>
      <c r="F36" s="182">
        <f>+SUMIF($E$30,$E$36,F30)</f>
        <v>-6</v>
      </c>
      <c r="G36" s="182">
        <f>+SUMIF($E$30,$E$36,G30)</f>
        <v>-1.5</v>
      </c>
      <c r="H36" s="182">
        <f>+SUMIF($E$30,$E$36,H30)</f>
        <v>-1.5</v>
      </c>
      <c r="I36" s="182">
        <f>+SUMIF($E$30,$E$36,I30)</f>
        <v>0</v>
      </c>
      <c r="K36" s="183"/>
      <c r="L36" s="183"/>
      <c r="M36" s="183"/>
      <c r="N36" s="183"/>
      <c r="O36" s="183"/>
    </row>
    <row r="37" spans="1:15" s="23" customFormat="1" ht="12.75">
      <c r="A37" s="31"/>
      <c r="B37" s="18" t="s">
        <v>108</v>
      </c>
      <c r="C37" s="19"/>
      <c r="D37" s="15"/>
      <c r="E37" s="29"/>
      <c r="F37" s="16"/>
      <c r="G37" s="16"/>
      <c r="H37" s="16"/>
      <c r="I37" s="16"/>
      <c r="K37" s="145"/>
      <c r="L37" s="145"/>
      <c r="M37" s="145"/>
      <c r="N37" s="145"/>
      <c r="O37" s="145"/>
    </row>
    <row r="38" spans="1:15" ht="25.5">
      <c r="A38" s="30">
        <f>+A30+1</f>
        <v>9</v>
      </c>
      <c r="B38" s="5" t="s">
        <v>99</v>
      </c>
      <c r="C38" s="6" t="s">
        <v>46</v>
      </c>
      <c r="D38" s="21"/>
      <c r="E38" s="62"/>
      <c r="F38" s="7">
        <v>-160</v>
      </c>
      <c r="G38" s="7"/>
      <c r="H38" s="7"/>
      <c r="I38" s="7"/>
      <c r="K38" s="152">
        <f>+SUM(L38:O38)</f>
        <v>0</v>
      </c>
      <c r="L38" s="153"/>
      <c r="M38" s="153"/>
      <c r="N38" s="153"/>
      <c r="O38" s="153"/>
    </row>
    <row r="39" spans="1:15" ht="12.75">
      <c r="A39" s="30">
        <f>+A38+1</f>
        <v>10</v>
      </c>
      <c r="B39" s="5" t="s">
        <v>99</v>
      </c>
      <c r="C39" s="6" t="s">
        <v>353</v>
      </c>
      <c r="D39" s="21"/>
      <c r="E39" s="62"/>
      <c r="F39" s="24">
        <v>30</v>
      </c>
      <c r="G39" s="25">
        <v>-30</v>
      </c>
      <c r="H39" s="7"/>
      <c r="I39" s="7"/>
      <c r="K39" s="152">
        <f>+SUM(L39:O39)</f>
        <v>0</v>
      </c>
      <c r="L39" s="153"/>
      <c r="M39" s="153"/>
      <c r="N39" s="153"/>
      <c r="O39" s="153"/>
    </row>
    <row r="40" spans="1:15" s="23" customFormat="1" ht="12.75">
      <c r="A40" s="31"/>
      <c r="B40" s="8"/>
      <c r="C40" s="9"/>
      <c r="D40" s="15"/>
      <c r="E40" s="29"/>
      <c r="F40" s="10"/>
      <c r="G40" s="10"/>
      <c r="H40" s="10"/>
      <c r="I40" s="10"/>
      <c r="K40" s="154"/>
      <c r="L40" s="154"/>
      <c r="M40" s="154"/>
      <c r="N40" s="154"/>
      <c r="O40" s="154"/>
    </row>
    <row r="41" spans="1:15" s="23" customFormat="1" ht="13.5" customHeight="1" thickBot="1">
      <c r="A41" s="31"/>
      <c r="B41" s="287" t="s">
        <v>109</v>
      </c>
      <c r="C41" s="287"/>
      <c r="D41" s="12"/>
      <c r="E41" s="29"/>
      <c r="F41" s="13">
        <f>+SUM(F38:F39)</f>
        <v>-130</v>
      </c>
      <c r="G41" s="13">
        <f>+SUM(G38:G39)</f>
        <v>-30</v>
      </c>
      <c r="H41" s="13">
        <f>+SUM(H38:H39)</f>
        <v>0</v>
      </c>
      <c r="I41" s="13">
        <f>+SUM(I38:I39)</f>
        <v>0</v>
      </c>
      <c r="K41" s="151">
        <f>+SUM(K38:K39)</f>
        <v>0</v>
      </c>
      <c r="L41" s="151">
        <f>+SUM(L38:L39)</f>
        <v>0</v>
      </c>
      <c r="M41" s="151">
        <f>+SUM(M38:M39)</f>
        <v>0</v>
      </c>
      <c r="N41" s="151">
        <f>+SUM(N38:N39)</f>
        <v>0</v>
      </c>
      <c r="O41" s="151">
        <f>+SUM(O38:O39)</f>
        <v>0</v>
      </c>
    </row>
    <row r="42" spans="1:15" s="23" customFormat="1" ht="12.75">
      <c r="A42" s="31"/>
      <c r="B42" s="287" t="s">
        <v>110</v>
      </c>
      <c r="C42" s="287"/>
      <c r="D42" s="15"/>
      <c r="E42" s="29"/>
      <c r="F42" s="16"/>
      <c r="G42" s="16"/>
      <c r="H42" s="16"/>
      <c r="I42" s="16"/>
      <c r="K42" s="145"/>
      <c r="L42" s="145"/>
      <c r="M42" s="145"/>
      <c r="N42" s="145"/>
      <c r="O42" s="145"/>
    </row>
    <row r="43" spans="1:15" ht="25.5">
      <c r="A43" s="30">
        <f>+A39+1</f>
        <v>11</v>
      </c>
      <c r="B43" s="5" t="s">
        <v>124</v>
      </c>
      <c r="C43" s="5" t="s">
        <v>111</v>
      </c>
      <c r="D43" s="22"/>
      <c r="E43" s="62"/>
      <c r="F43" s="17"/>
      <c r="G43" s="33">
        <v>24.2</v>
      </c>
      <c r="H43" s="33">
        <f>24.2-24.2</f>
        <v>0</v>
      </c>
      <c r="I43" s="7"/>
      <c r="K43" s="152">
        <f>+SUM(L43:O43)</f>
        <v>0</v>
      </c>
      <c r="L43" s="153"/>
      <c r="M43" s="153"/>
      <c r="N43" s="153"/>
      <c r="O43" s="153"/>
    </row>
    <row r="44" spans="1:15" ht="25.5">
      <c r="A44" s="30">
        <f>+A43+1</f>
        <v>12</v>
      </c>
      <c r="B44" s="5" t="s">
        <v>124</v>
      </c>
      <c r="C44" s="5" t="s">
        <v>112</v>
      </c>
      <c r="D44" s="22"/>
      <c r="E44" s="29"/>
      <c r="F44" s="7">
        <v>-50</v>
      </c>
      <c r="G44" s="7"/>
      <c r="H44" s="7"/>
      <c r="I44" s="7"/>
      <c r="K44" s="152">
        <f>+SUM(L44:O44)</f>
        <v>0</v>
      </c>
      <c r="L44" s="153"/>
      <c r="M44" s="153"/>
      <c r="N44" s="153"/>
      <c r="O44" s="153"/>
    </row>
    <row r="45" spans="1:15" s="133" customFormat="1" ht="12.75">
      <c r="A45" s="30">
        <f>+A44+1</f>
        <v>13</v>
      </c>
      <c r="B45" s="5" t="s">
        <v>99</v>
      </c>
      <c r="C45" s="5" t="s">
        <v>309</v>
      </c>
      <c r="D45" s="14"/>
      <c r="E45" s="11"/>
      <c r="F45" s="25">
        <v>100</v>
      </c>
      <c r="G45" s="25">
        <v>-100</v>
      </c>
      <c r="H45" s="7"/>
      <c r="I45" s="7"/>
      <c r="K45" s="152">
        <f>+SUM(L45:O45)</f>
        <v>0</v>
      </c>
      <c r="L45" s="153"/>
      <c r="M45" s="153"/>
      <c r="N45" s="153"/>
      <c r="O45" s="153"/>
    </row>
    <row r="46" spans="1:15" s="133" customFormat="1" ht="12.75">
      <c r="A46" s="30">
        <f>+A45+1</f>
        <v>14</v>
      </c>
      <c r="B46" s="5" t="s">
        <v>99</v>
      </c>
      <c r="C46" s="5" t="s">
        <v>352</v>
      </c>
      <c r="D46" s="14"/>
      <c r="E46" s="11"/>
      <c r="F46" s="25">
        <v>2</v>
      </c>
      <c r="G46" s="25">
        <v>-2</v>
      </c>
      <c r="H46" s="7"/>
      <c r="I46" s="7"/>
      <c r="K46" s="152">
        <f>+SUM(L46:O46)</f>
        <v>0</v>
      </c>
      <c r="L46" s="153"/>
      <c r="M46" s="153"/>
      <c r="N46" s="153"/>
      <c r="O46" s="153"/>
    </row>
    <row r="47" spans="1:15" s="141" customFormat="1" ht="4.5" customHeight="1">
      <c r="A47" s="31"/>
      <c r="B47" s="8"/>
      <c r="C47" s="8"/>
      <c r="D47" s="14"/>
      <c r="E47" s="11"/>
      <c r="F47" s="10"/>
      <c r="G47" s="10"/>
      <c r="H47" s="10"/>
      <c r="I47" s="10"/>
      <c r="K47" s="154"/>
      <c r="L47" s="154"/>
      <c r="M47" s="154"/>
      <c r="N47" s="154"/>
      <c r="O47" s="154"/>
    </row>
    <row r="48" spans="1:15" s="23" customFormat="1" ht="13.5" customHeight="1" thickBot="1">
      <c r="A48" s="31"/>
      <c r="B48" s="287" t="s">
        <v>113</v>
      </c>
      <c r="C48" s="287"/>
      <c r="D48" s="12"/>
      <c r="E48" s="29"/>
      <c r="F48" s="13">
        <f>+SUM(F43:F46)</f>
        <v>52</v>
      </c>
      <c r="G48" s="13">
        <f>+SUM(G43:G46)</f>
        <v>-77.8</v>
      </c>
      <c r="H48" s="13">
        <f>+SUM(H43:H46)</f>
        <v>0</v>
      </c>
      <c r="I48" s="13">
        <f>+SUM(I43:I46)</f>
        <v>0</v>
      </c>
      <c r="K48" s="151"/>
      <c r="L48" s="151"/>
      <c r="M48" s="151"/>
      <c r="N48" s="151"/>
      <c r="O48" s="151"/>
    </row>
    <row r="49" spans="1:15" s="141" customFormat="1" ht="10.5" customHeight="1">
      <c r="A49" s="31"/>
      <c r="B49" s="14"/>
      <c r="C49" s="14"/>
      <c r="D49" s="14"/>
      <c r="E49" s="11"/>
      <c r="F49" s="11"/>
      <c r="G49" s="11"/>
      <c r="H49" s="11"/>
      <c r="I49" s="11"/>
      <c r="K49" s="155"/>
      <c r="L49" s="155"/>
      <c r="M49" s="155"/>
      <c r="N49" s="155"/>
      <c r="O49" s="155"/>
    </row>
    <row r="50" spans="1:15" s="141" customFormat="1" ht="12.75">
      <c r="A50" s="31"/>
      <c r="B50" s="18" t="s">
        <v>435</v>
      </c>
      <c r="C50" s="112"/>
      <c r="D50" s="14"/>
      <c r="E50" s="11"/>
      <c r="F50" s="16"/>
      <c r="G50" s="16"/>
      <c r="H50" s="16"/>
      <c r="I50" s="16"/>
      <c r="K50" s="145"/>
      <c r="L50" s="145"/>
      <c r="M50" s="145"/>
      <c r="N50" s="145"/>
      <c r="O50" s="145"/>
    </row>
    <row r="51" spans="1:15" s="133" customFormat="1" ht="12.75">
      <c r="A51" s="30">
        <f>+A46+1</f>
        <v>15</v>
      </c>
      <c r="B51" s="5" t="s">
        <v>99</v>
      </c>
      <c r="C51" s="5" t="s">
        <v>414</v>
      </c>
      <c r="D51" s="14"/>
      <c r="E51" s="11"/>
      <c r="F51" s="25">
        <v>350</v>
      </c>
      <c r="G51" s="33"/>
      <c r="H51" s="33"/>
      <c r="I51" s="33"/>
      <c r="K51" s="152"/>
      <c r="L51" s="153"/>
      <c r="M51" s="153"/>
      <c r="N51" s="153"/>
      <c r="O51" s="153"/>
    </row>
    <row r="52" spans="2:15" ht="7.5" customHeight="1">
      <c r="B52" s="14"/>
      <c r="C52" s="14"/>
      <c r="D52" s="14"/>
      <c r="E52" s="29"/>
      <c r="F52" s="11"/>
      <c r="G52" s="11"/>
      <c r="H52" s="11"/>
      <c r="I52" s="11"/>
      <c r="K52" s="155"/>
      <c r="L52" s="155"/>
      <c r="M52" s="155"/>
      <c r="N52" s="155"/>
      <c r="O52" s="155"/>
    </row>
    <row r="53" spans="1:15" s="23" customFormat="1" ht="13.5" customHeight="1" thickBot="1">
      <c r="A53" s="31"/>
      <c r="B53" s="287" t="s">
        <v>438</v>
      </c>
      <c r="C53" s="287"/>
      <c r="D53" s="12"/>
      <c r="E53" s="29"/>
      <c r="F53" s="13">
        <f>+F51</f>
        <v>350</v>
      </c>
      <c r="G53" s="13">
        <f aca="true" t="shared" si="2" ref="G53:O53">+G51</f>
        <v>0</v>
      </c>
      <c r="H53" s="13">
        <f t="shared" si="2"/>
        <v>0</v>
      </c>
      <c r="I53" s="13">
        <f t="shared" si="2"/>
        <v>0</v>
      </c>
      <c r="K53" s="13">
        <f t="shared" si="2"/>
        <v>0</v>
      </c>
      <c r="L53" s="13">
        <f t="shared" si="2"/>
        <v>0</v>
      </c>
      <c r="M53" s="13">
        <f t="shared" si="2"/>
        <v>0</v>
      </c>
      <c r="N53" s="13">
        <f t="shared" si="2"/>
        <v>0</v>
      </c>
      <c r="O53" s="13">
        <f t="shared" si="2"/>
        <v>0</v>
      </c>
    </row>
    <row r="54" spans="2:15" ht="12.75">
      <c r="B54" s="14"/>
      <c r="C54" s="14"/>
      <c r="D54" s="14"/>
      <c r="E54" s="29"/>
      <c r="F54" s="11"/>
      <c r="G54" s="11"/>
      <c r="H54" s="11"/>
      <c r="I54" s="11"/>
      <c r="K54" s="155"/>
      <c r="L54" s="155"/>
      <c r="M54" s="155"/>
      <c r="N54" s="155"/>
      <c r="O54" s="155"/>
    </row>
    <row r="55" spans="1:15" s="23" customFormat="1" ht="13.5" customHeight="1" thickBot="1">
      <c r="A55" s="31"/>
      <c r="B55" s="287" t="s">
        <v>114</v>
      </c>
      <c r="C55" s="287"/>
      <c r="D55" s="12"/>
      <c r="E55" s="29"/>
      <c r="F55" s="13">
        <f>+F53+F41+F32+F24+F15+F48</f>
        <v>219.5</v>
      </c>
      <c r="G55" s="13">
        <f>+G53+G41+G32+G24+G15+G48</f>
        <v>-210.3</v>
      </c>
      <c r="H55" s="13">
        <f>+H53+H41+H32+H24+H15+H48</f>
        <v>-40.8</v>
      </c>
      <c r="I55" s="13">
        <f>+I53+I41+I32+I24+I15+I48</f>
        <v>-56.5</v>
      </c>
      <c r="K55" s="151">
        <f>+K53+K41+K32+K24+K15+K48</f>
        <v>3</v>
      </c>
      <c r="L55" s="151">
        <f>+L53+L41+L32+L24+L15+L48</f>
        <v>0</v>
      </c>
      <c r="M55" s="151">
        <f>+M53+M41+M32+M24+M15+M48</f>
        <v>3</v>
      </c>
      <c r="N55" s="151">
        <f>+N53+N41+N32+N24+N15+N48</f>
        <v>0</v>
      </c>
      <c r="O55" s="151">
        <f>+O53+O41+O32+O24+O15+O48</f>
        <v>0</v>
      </c>
    </row>
    <row r="56" spans="5:9" ht="12.75">
      <c r="E56" s="60"/>
      <c r="F56" s="32"/>
      <c r="G56" s="32"/>
      <c r="H56" s="32"/>
      <c r="I56" s="32"/>
    </row>
    <row r="57" spans="2:15" ht="12.75">
      <c r="B57" s="2" t="s">
        <v>127</v>
      </c>
      <c r="E57" s="28"/>
      <c r="F57" s="4">
        <f>+F4+F55</f>
        <v>1178.051</v>
      </c>
      <c r="G57" s="4">
        <f>+G4+G55</f>
        <v>967.751</v>
      </c>
      <c r="H57" s="4">
        <f>+H4+H55</f>
        <v>926.951</v>
      </c>
      <c r="I57" s="4">
        <f>+I4+I55</f>
        <v>870.451</v>
      </c>
      <c r="K57" s="176"/>
      <c r="L57" s="176"/>
      <c r="M57" s="176"/>
      <c r="N57" s="176"/>
      <c r="O57" s="176"/>
    </row>
    <row r="58" ht="12.75" hidden="1"/>
    <row r="59" spans="2:15" ht="12.75" hidden="1">
      <c r="B59" s="2" t="s">
        <v>115</v>
      </c>
      <c r="E59" s="28"/>
      <c r="F59" s="4">
        <v>673.811</v>
      </c>
      <c r="G59" s="4">
        <v>587.011</v>
      </c>
      <c r="H59" s="4">
        <v>530.811</v>
      </c>
      <c r="I59" s="4">
        <v>514.345</v>
      </c>
      <c r="K59" s="176"/>
      <c r="L59" s="176"/>
      <c r="M59" s="176"/>
      <c r="N59" s="176"/>
      <c r="O59" s="176"/>
    </row>
    <row r="60" spans="5:15" ht="12.75" hidden="1">
      <c r="E60" s="28"/>
      <c r="F60" s="26"/>
      <c r="G60" s="26"/>
      <c r="H60" s="26"/>
      <c r="I60" s="26"/>
      <c r="K60" s="176"/>
      <c r="L60" s="176"/>
      <c r="M60" s="176"/>
      <c r="N60" s="176"/>
      <c r="O60" s="176"/>
    </row>
    <row r="61" spans="2:15" ht="12.75" hidden="1">
      <c r="B61" s="2" t="s">
        <v>128</v>
      </c>
      <c r="E61" s="28"/>
      <c r="F61" s="4">
        <f>+F57-F59</f>
        <v>504.2399999999999</v>
      </c>
      <c r="G61" s="4">
        <f>+G57-G59</f>
        <v>380.74</v>
      </c>
      <c r="H61" s="4">
        <f>+H57-H59</f>
        <v>396.14</v>
      </c>
      <c r="I61" s="4">
        <f>+I57-I59</f>
        <v>356.106</v>
      </c>
      <c r="K61" s="176"/>
      <c r="L61" s="176"/>
      <c r="M61" s="176"/>
      <c r="N61" s="176"/>
      <c r="O61" s="176"/>
    </row>
    <row r="62" ht="12.75" hidden="1"/>
    <row r="63" spans="2:3" ht="12.75">
      <c r="B63" s="46"/>
      <c r="C63" s="2" t="s">
        <v>363</v>
      </c>
    </row>
  </sheetData>
  <mergeCells count="14">
    <mergeCell ref="B1:I1"/>
    <mergeCell ref="B29:C29"/>
    <mergeCell ref="K2:O2"/>
    <mergeCell ref="B4:C4"/>
    <mergeCell ref="B7:C7"/>
    <mergeCell ref="B55:C55"/>
    <mergeCell ref="B48:C48"/>
    <mergeCell ref="B41:C41"/>
    <mergeCell ref="B42:C42"/>
    <mergeCell ref="B53:C53"/>
    <mergeCell ref="B32:C32"/>
    <mergeCell ref="B15:C15"/>
    <mergeCell ref="B20:C20"/>
    <mergeCell ref="B24:C24"/>
  </mergeCells>
  <conditionalFormatting sqref="K4:O20 F34:I36 F17:I19 E20:I20 E29:I33 F26:I28 E8:I16 E22:I25 E37:I55 K22:O55">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2.xml><?xml version="1.0" encoding="utf-8"?>
<worksheet xmlns="http://schemas.openxmlformats.org/spreadsheetml/2006/main" xmlns:r="http://schemas.openxmlformats.org/officeDocument/2006/relationships">
  <sheetPr>
    <tabColor indexed="11"/>
  </sheetPr>
  <dimension ref="A1:O59"/>
  <sheetViews>
    <sheetView tabSelected="1" zoomScale="75" zoomScaleNormal="75" workbookViewId="0" topLeftCell="A1">
      <selection activeCell="A2" sqref="A2:O5"/>
    </sheetView>
  </sheetViews>
  <sheetFormatPr defaultColWidth="9.140625" defaultRowHeight="12.75"/>
  <cols>
    <col min="1" max="1" width="5.140625" style="35" bestFit="1" customWidth="1"/>
    <col min="2" max="2" width="22.8515625" style="1" customWidth="1"/>
    <col min="3" max="3" width="43.57421875" style="1" customWidth="1"/>
    <col min="4" max="4" width="3.140625" style="47" customWidth="1"/>
    <col min="5" max="5" width="9.00390625" style="47" customWidth="1"/>
    <col min="6" max="6" width="9.8515625" style="1" customWidth="1"/>
    <col min="7" max="7" width="11.00390625" style="1" customWidth="1"/>
    <col min="8" max="8" width="10.8515625" style="1" customWidth="1"/>
    <col min="9" max="9" width="10.7109375" style="1" customWidth="1"/>
    <col min="10" max="10" width="2.421875" style="1" customWidth="1"/>
    <col min="11" max="11" width="6.28125" style="1" customWidth="1"/>
    <col min="12" max="15" width="5.7109375" style="1" customWidth="1"/>
    <col min="16" max="16384" width="9.140625" style="1" customWidth="1"/>
  </cols>
  <sheetData>
    <row r="1" spans="1:15" ht="36" customHeight="1">
      <c r="A1" s="68"/>
      <c r="B1" s="297" t="s">
        <v>67</v>
      </c>
      <c r="C1" s="297"/>
      <c r="D1" s="297"/>
      <c r="E1" s="297"/>
      <c r="F1" s="297"/>
      <c r="G1" s="297"/>
      <c r="H1" s="297"/>
      <c r="I1" s="297"/>
      <c r="J1" s="297"/>
      <c r="K1" s="171"/>
      <c r="L1" s="171"/>
      <c r="M1" s="171"/>
      <c r="N1" s="171"/>
      <c r="O1" s="171"/>
    </row>
    <row r="2" spans="1:15" ht="13.5" customHeight="1">
      <c r="A2" s="281" t="s">
        <v>457</v>
      </c>
      <c r="C2" s="2" t="s">
        <v>94</v>
      </c>
      <c r="D2" s="27"/>
      <c r="E2" s="27"/>
      <c r="F2" s="36" t="s">
        <v>117</v>
      </c>
      <c r="G2" s="36" t="s">
        <v>118</v>
      </c>
      <c r="H2" s="36" t="s">
        <v>123</v>
      </c>
      <c r="I2" s="36" t="s">
        <v>119</v>
      </c>
      <c r="K2" s="285" t="s">
        <v>311</v>
      </c>
      <c r="L2" s="285"/>
      <c r="M2" s="285"/>
      <c r="N2" s="285"/>
      <c r="O2" s="285"/>
    </row>
    <row r="3" spans="3:15" ht="49.5" customHeight="1">
      <c r="C3" s="2"/>
      <c r="D3" s="27"/>
      <c r="E3" s="27"/>
      <c r="F3" s="36" t="s">
        <v>95</v>
      </c>
      <c r="G3" s="36" t="s">
        <v>95</v>
      </c>
      <c r="H3" s="36" t="s">
        <v>95</v>
      </c>
      <c r="I3" s="36" t="s">
        <v>95</v>
      </c>
      <c r="K3" s="143" t="s">
        <v>96</v>
      </c>
      <c r="L3" s="143" t="s">
        <v>117</v>
      </c>
      <c r="M3" s="143" t="s">
        <v>118</v>
      </c>
      <c r="N3" s="143" t="s">
        <v>123</v>
      </c>
      <c r="O3" s="143" t="s">
        <v>119</v>
      </c>
    </row>
    <row r="4" spans="2:15" ht="19.5" customHeight="1">
      <c r="B4" s="2" t="s">
        <v>122</v>
      </c>
      <c r="C4" s="2"/>
      <c r="E4" s="27" t="s">
        <v>121</v>
      </c>
      <c r="F4" s="4">
        <v>1345</v>
      </c>
      <c r="G4" s="4">
        <f>+F42</f>
        <v>1343</v>
      </c>
      <c r="H4" s="4">
        <f>+G42</f>
        <v>1291</v>
      </c>
      <c r="I4" s="4">
        <f>+H42</f>
        <v>1221</v>
      </c>
      <c r="K4" s="143"/>
      <c r="L4" s="144"/>
      <c r="M4" s="144"/>
      <c r="N4" s="144"/>
      <c r="O4" s="144"/>
    </row>
    <row r="5" spans="2:15" ht="13.5" customHeight="1">
      <c r="B5" s="2" t="s">
        <v>97</v>
      </c>
      <c r="C5" s="2"/>
      <c r="D5" s="27"/>
      <c r="E5" s="27"/>
      <c r="F5" s="111"/>
      <c r="G5" s="111"/>
      <c r="H5" s="111"/>
      <c r="I5" s="111"/>
      <c r="K5" s="143"/>
      <c r="L5" s="144"/>
      <c r="M5" s="144"/>
      <c r="N5" s="144"/>
      <c r="O5" s="144"/>
    </row>
    <row r="6" spans="1:15" ht="25.5">
      <c r="A6" s="35">
        <v>1</v>
      </c>
      <c r="B6" s="5" t="s">
        <v>68</v>
      </c>
      <c r="C6" s="5" t="s">
        <v>69</v>
      </c>
      <c r="D6" s="23"/>
      <c r="E6" s="115" t="s">
        <v>133</v>
      </c>
      <c r="F6" s="7"/>
      <c r="G6" s="25">
        <v>-20</v>
      </c>
      <c r="H6" s="25">
        <v>-20</v>
      </c>
      <c r="I6" s="25">
        <v>-18.463</v>
      </c>
      <c r="K6" s="152">
        <f>+SUM(L6:O6)</f>
        <v>0</v>
      </c>
      <c r="L6" s="153"/>
      <c r="M6" s="153"/>
      <c r="N6" s="153"/>
      <c r="O6" s="153"/>
    </row>
    <row r="7" spans="4:15" ht="7.5" customHeight="1">
      <c r="D7" s="23"/>
      <c r="E7" s="41"/>
      <c r="F7" s="10"/>
      <c r="G7" s="10"/>
      <c r="H7" s="10"/>
      <c r="I7" s="10"/>
      <c r="J7" s="23"/>
      <c r="K7" s="154"/>
      <c r="L7" s="154"/>
      <c r="M7" s="154"/>
      <c r="N7" s="154"/>
      <c r="O7" s="154"/>
    </row>
    <row r="8" spans="1:15" s="23" customFormat="1" ht="13.5" customHeight="1" thickBot="1">
      <c r="A8" s="40"/>
      <c r="B8" s="287" t="s">
        <v>102</v>
      </c>
      <c r="C8" s="287"/>
      <c r="E8" s="41"/>
      <c r="F8" s="13">
        <f>+SUM(F6:F6)</f>
        <v>0</v>
      </c>
      <c r="G8" s="13">
        <f>+SUM(G6:G6)</f>
        <v>-20</v>
      </c>
      <c r="H8" s="13">
        <f>+SUM(H6:H6)</f>
        <v>-20</v>
      </c>
      <c r="I8" s="13">
        <f>+SUM(I6:I6)</f>
        <v>-18.463</v>
      </c>
      <c r="K8" s="151">
        <f>+SUM(K6)</f>
        <v>0</v>
      </c>
      <c r="L8" s="151">
        <f>+SUM(L6)</f>
        <v>0</v>
      </c>
      <c r="M8" s="151">
        <f>+SUM(M6)</f>
        <v>0</v>
      </c>
      <c r="N8" s="151">
        <f>+SUM(N6)</f>
        <v>0</v>
      </c>
      <c r="O8" s="151">
        <f>+SUM(O6)</f>
        <v>0</v>
      </c>
    </row>
    <row r="9" spans="1:15" s="23" customFormat="1" ht="13.5" customHeight="1" hidden="1">
      <c r="A9" s="40"/>
      <c r="B9" s="12"/>
      <c r="C9" s="12"/>
      <c r="E9" s="41"/>
      <c r="F9" s="38"/>
      <c r="G9" s="38"/>
      <c r="H9" s="38"/>
      <c r="I9" s="38"/>
      <c r="K9" s="183"/>
      <c r="L9" s="183"/>
      <c r="M9" s="183"/>
      <c r="N9" s="183"/>
      <c r="O9" s="183"/>
    </row>
    <row r="10" spans="1:15" s="23" customFormat="1" ht="13.5" customHeight="1" hidden="1">
      <c r="A10" s="40"/>
      <c r="B10" s="12"/>
      <c r="C10" s="181" t="s">
        <v>316</v>
      </c>
      <c r="D10" s="12"/>
      <c r="E10" s="27" t="s">
        <v>132</v>
      </c>
      <c r="F10" s="182">
        <f>+SUMIF($E$6:$E$7,$E$10,F6)</f>
        <v>0</v>
      </c>
      <c r="G10" s="182">
        <f>+SUMIF($E$6:$E$7,$E$10,G6)</f>
        <v>0</v>
      </c>
      <c r="H10" s="182">
        <f>+SUMIF($E$6:$E$7,$E$10,H6)</f>
        <v>0</v>
      </c>
      <c r="I10" s="182">
        <f>+SUMIF($E$6:$E$7,$E$10,I6)</f>
        <v>0</v>
      </c>
      <c r="K10" s="183"/>
      <c r="L10" s="183"/>
      <c r="M10" s="183"/>
      <c r="N10" s="183"/>
      <c r="O10" s="183"/>
    </row>
    <row r="11" spans="1:15" s="23" customFormat="1" ht="13.5" customHeight="1" hidden="1">
      <c r="A11" s="40"/>
      <c r="B11" s="12"/>
      <c r="C11" s="181" t="s">
        <v>317</v>
      </c>
      <c r="D11" s="12"/>
      <c r="E11" s="27" t="s">
        <v>133</v>
      </c>
      <c r="F11" s="182">
        <f>+SUMIF($E$6,$E$11,F6)</f>
        <v>0</v>
      </c>
      <c r="G11" s="182">
        <f>+SUMIF($E$6,$E$11,G6)</f>
        <v>-20</v>
      </c>
      <c r="H11" s="182">
        <f>+SUMIF($E$6,$E$11,H6)</f>
        <v>-20</v>
      </c>
      <c r="I11" s="182">
        <f>+SUMIF($E$6,$E$11,I6)</f>
        <v>-18.463</v>
      </c>
      <c r="K11" s="183"/>
      <c r="L11" s="183"/>
      <c r="M11" s="183"/>
      <c r="N11" s="183"/>
      <c r="O11" s="183"/>
    </row>
    <row r="12" spans="1:15" s="23" customFormat="1" ht="13.5" customHeight="1" hidden="1">
      <c r="A12" s="40"/>
      <c r="B12" s="12"/>
      <c r="C12" s="181" t="s">
        <v>318</v>
      </c>
      <c r="D12" s="12"/>
      <c r="E12" s="27" t="s">
        <v>129</v>
      </c>
      <c r="F12" s="182">
        <f>+SUMIF($E$6,$E$17,F6)</f>
        <v>0</v>
      </c>
      <c r="G12" s="182">
        <f>+SUMIF($E$6,$E$17,G6)</f>
        <v>0</v>
      </c>
      <c r="H12" s="182">
        <f>+SUMIF($E$6,$E$17,H6)</f>
        <v>0</v>
      </c>
      <c r="I12" s="182">
        <f>+SUMIF($E$6,$E$17,I6)</f>
        <v>0</v>
      </c>
      <c r="K12" s="183"/>
      <c r="L12" s="183"/>
      <c r="M12" s="183"/>
      <c r="N12" s="183"/>
      <c r="O12" s="183"/>
    </row>
    <row r="13" spans="2:15" ht="6" customHeight="1">
      <c r="B13" s="14"/>
      <c r="C13" s="14"/>
      <c r="D13" s="23"/>
      <c r="E13" s="41"/>
      <c r="F13" s="11"/>
      <c r="G13" s="11"/>
      <c r="H13" s="11"/>
      <c r="I13" s="11"/>
      <c r="J13" s="23"/>
      <c r="K13" s="155"/>
      <c r="L13" s="155"/>
      <c r="M13" s="155"/>
      <c r="N13" s="155"/>
      <c r="O13" s="155"/>
    </row>
    <row r="14" spans="1:15" s="23" customFormat="1" ht="12.75">
      <c r="A14" s="40"/>
      <c r="B14" s="18" t="s">
        <v>105</v>
      </c>
      <c r="C14" s="112"/>
      <c r="E14" s="41"/>
      <c r="F14" s="16"/>
      <c r="G14" s="16"/>
      <c r="H14" s="16"/>
      <c r="I14" s="16"/>
      <c r="K14" s="145"/>
      <c r="L14" s="145"/>
      <c r="M14" s="145"/>
      <c r="N14" s="145"/>
      <c r="O14" s="145"/>
    </row>
    <row r="15" spans="1:15" ht="12.75">
      <c r="A15" s="35">
        <f>+A6+1</f>
        <v>2</v>
      </c>
      <c r="B15" s="5" t="s">
        <v>70</v>
      </c>
      <c r="C15" s="5" t="s">
        <v>71</v>
      </c>
      <c r="D15" s="23"/>
      <c r="E15" s="47" t="s">
        <v>129</v>
      </c>
      <c r="F15" s="7"/>
      <c r="G15" s="25">
        <v>-6</v>
      </c>
      <c r="H15" s="7"/>
      <c r="I15" s="33">
        <v>0</v>
      </c>
      <c r="K15" s="152">
        <f>+SUM(L15:O15)</f>
        <v>0</v>
      </c>
      <c r="L15" s="153"/>
      <c r="M15" s="153"/>
      <c r="N15" s="153"/>
      <c r="O15" s="153"/>
    </row>
    <row r="16" spans="1:15" ht="31.5" customHeight="1">
      <c r="A16" s="35">
        <f>+A15+1</f>
        <v>3</v>
      </c>
      <c r="B16" s="5" t="s">
        <v>72</v>
      </c>
      <c r="C16" s="5" t="s">
        <v>73</v>
      </c>
      <c r="D16" s="23"/>
      <c r="E16" s="47" t="s">
        <v>133</v>
      </c>
      <c r="F16" s="33">
        <v>-40</v>
      </c>
      <c r="G16" s="7"/>
      <c r="H16" s="7"/>
      <c r="I16" s="7"/>
      <c r="K16" s="152">
        <f>+SUM(L16:O16)</f>
        <v>0</v>
      </c>
      <c r="L16" s="153"/>
      <c r="M16" s="153"/>
      <c r="N16" s="153"/>
      <c r="O16" s="153"/>
    </row>
    <row r="17" spans="1:15" ht="17.25" customHeight="1">
      <c r="A17" s="35">
        <f>+A16+1</f>
        <v>4</v>
      </c>
      <c r="B17" s="5" t="s">
        <v>74</v>
      </c>
      <c r="C17" s="5" t="s">
        <v>75</v>
      </c>
      <c r="D17" s="23"/>
      <c r="E17" s="47" t="s">
        <v>129</v>
      </c>
      <c r="F17" s="25">
        <v>-21</v>
      </c>
      <c r="G17" s="7"/>
      <c r="H17" s="7"/>
      <c r="I17" s="7"/>
      <c r="K17" s="152">
        <f>+SUM(L17:O17)</f>
        <v>0</v>
      </c>
      <c r="L17" s="153"/>
      <c r="M17" s="153"/>
      <c r="N17" s="153"/>
      <c r="O17" s="153"/>
    </row>
    <row r="18" spans="2:15" ht="6" customHeight="1">
      <c r="B18" s="14"/>
      <c r="C18" s="14"/>
      <c r="D18" s="51"/>
      <c r="F18" s="11"/>
      <c r="G18" s="11"/>
      <c r="H18" s="11"/>
      <c r="I18" s="11"/>
      <c r="K18" s="155"/>
      <c r="L18" s="155"/>
      <c r="M18" s="155"/>
      <c r="N18" s="155"/>
      <c r="O18" s="155"/>
    </row>
    <row r="19" spans="1:15" s="23" customFormat="1" ht="13.5" customHeight="1" thickBot="1">
      <c r="A19" s="40"/>
      <c r="B19" s="287" t="s">
        <v>107</v>
      </c>
      <c r="C19" s="287"/>
      <c r="D19" s="41"/>
      <c r="E19" s="41"/>
      <c r="F19" s="13">
        <f aca="true" t="shared" si="0" ref="F19:O19">+SUM(F15:F17)</f>
        <v>-61</v>
      </c>
      <c r="G19" s="13">
        <f t="shared" si="0"/>
        <v>-6</v>
      </c>
      <c r="H19" s="13">
        <f t="shared" si="0"/>
        <v>0</v>
      </c>
      <c r="I19" s="13">
        <f t="shared" si="0"/>
        <v>0</v>
      </c>
      <c r="J19" s="38">
        <f t="shared" si="0"/>
        <v>0</v>
      </c>
      <c r="K19" s="13">
        <f t="shared" si="0"/>
        <v>0</v>
      </c>
      <c r="L19" s="13">
        <f t="shared" si="0"/>
        <v>0</v>
      </c>
      <c r="M19" s="13">
        <f t="shared" si="0"/>
        <v>0</v>
      </c>
      <c r="N19" s="13">
        <f t="shared" si="0"/>
        <v>0</v>
      </c>
      <c r="O19" s="13">
        <f t="shared" si="0"/>
        <v>0</v>
      </c>
    </row>
    <row r="20" spans="1:15" s="23" customFormat="1" ht="13.5" customHeight="1" hidden="1">
      <c r="A20" s="40"/>
      <c r="B20" s="12"/>
      <c r="C20" s="12"/>
      <c r="D20" s="41"/>
      <c r="E20" s="41"/>
      <c r="F20" s="38"/>
      <c r="G20" s="38"/>
      <c r="H20" s="38"/>
      <c r="I20" s="38"/>
      <c r="J20" s="38"/>
      <c r="K20" s="38"/>
      <c r="L20" s="38"/>
      <c r="M20" s="38"/>
      <c r="N20" s="38"/>
      <c r="O20" s="38"/>
    </row>
    <row r="21" spans="1:15" s="23" customFormat="1" ht="13.5" customHeight="1" hidden="1">
      <c r="A21" s="40"/>
      <c r="B21" s="12"/>
      <c r="C21" s="181" t="s">
        <v>322</v>
      </c>
      <c r="D21" s="12"/>
      <c r="E21" s="27" t="s">
        <v>132</v>
      </c>
      <c r="F21" s="182">
        <f>+SUMIF($E$15:$E$17,$E$21,F15:F17)</f>
        <v>0</v>
      </c>
      <c r="G21" s="182">
        <f>+SUMIF($E$15:$E$17,$E$21,G15:G17)</f>
        <v>0</v>
      </c>
      <c r="H21" s="182">
        <f>+SUMIF($E$15:$E$17,$E$21,H15:H17)</f>
        <v>0</v>
      </c>
      <c r="I21" s="182">
        <f>+SUMIF($E$15:$E$17,$E$21,I15:I17)</f>
        <v>0</v>
      </c>
      <c r="J21" s="38"/>
      <c r="K21" s="38"/>
      <c r="L21" s="38"/>
      <c r="M21" s="38"/>
      <c r="N21" s="38"/>
      <c r="O21" s="38"/>
    </row>
    <row r="22" spans="1:15" s="23" customFormat="1" ht="13.5" customHeight="1" hidden="1">
      <c r="A22" s="40"/>
      <c r="B22" s="12"/>
      <c r="C22" s="181" t="s">
        <v>323</v>
      </c>
      <c r="D22" s="12"/>
      <c r="E22" s="27" t="s">
        <v>133</v>
      </c>
      <c r="F22" s="182">
        <f>+SUMIF($E$15:$E$17,$E$22,F15:F17)</f>
        <v>-40</v>
      </c>
      <c r="G22" s="182">
        <f>+SUMIF($E$15:$E$17,$E$22,G15:G17)</f>
        <v>0</v>
      </c>
      <c r="H22" s="182">
        <f>+SUMIF($E$15:$E$17,$E$22,H15:H17)</f>
        <v>0</v>
      </c>
      <c r="I22" s="182">
        <f>+SUMIF($E$15:$E$17,$E$22,I15:I17)</f>
        <v>0</v>
      </c>
      <c r="J22" s="38"/>
      <c r="K22" s="38"/>
      <c r="L22" s="38"/>
      <c r="M22" s="38"/>
      <c r="N22" s="38"/>
      <c r="O22" s="38"/>
    </row>
    <row r="23" spans="1:15" s="23" customFormat="1" ht="13.5" customHeight="1" hidden="1">
      <c r="A23" s="40"/>
      <c r="B23" s="12"/>
      <c r="C23" s="181" t="s">
        <v>324</v>
      </c>
      <c r="D23" s="12"/>
      <c r="E23" s="27" t="s">
        <v>129</v>
      </c>
      <c r="F23" s="182">
        <f>+SUMIF($E$15:$E$17,$E$23,F15:F17)</f>
        <v>-21</v>
      </c>
      <c r="G23" s="182">
        <f>+SUMIF($E$15:$E$17,$E$23,G15:G17)</f>
        <v>-6</v>
      </c>
      <c r="H23" s="182">
        <f>+SUMIF($E$15:$E$17,$E$23,H15:H17)</f>
        <v>0</v>
      </c>
      <c r="I23" s="182">
        <f>+SUMIF($E$15:$E$17,$E$23,I15:I17)</f>
        <v>0</v>
      </c>
      <c r="J23" s="38"/>
      <c r="K23" s="38"/>
      <c r="L23" s="38"/>
      <c r="M23" s="38"/>
      <c r="N23" s="38"/>
      <c r="O23" s="38"/>
    </row>
    <row r="24" spans="4:9" ht="4.5" customHeight="1">
      <c r="D24" s="51"/>
      <c r="F24" s="83"/>
      <c r="G24" s="83"/>
      <c r="H24" s="83"/>
      <c r="I24" s="83"/>
    </row>
    <row r="25" spans="1:15" s="23" customFormat="1" ht="12.75">
      <c r="A25" s="40"/>
      <c r="B25" s="18" t="s">
        <v>76</v>
      </c>
      <c r="C25" s="112"/>
      <c r="D25" s="41"/>
      <c r="E25" s="41"/>
      <c r="F25" s="16"/>
      <c r="G25" s="16"/>
      <c r="H25" s="16"/>
      <c r="I25" s="16"/>
      <c r="K25" s="173"/>
      <c r="L25" s="173"/>
      <c r="M25" s="173"/>
      <c r="N25" s="173"/>
      <c r="O25" s="173"/>
    </row>
    <row r="26" spans="1:15" ht="12.75">
      <c r="A26" s="35">
        <f>+A17+1</f>
        <v>5</v>
      </c>
      <c r="B26" s="5" t="s">
        <v>70</v>
      </c>
      <c r="C26" s="5" t="s">
        <v>354</v>
      </c>
      <c r="D26" s="119"/>
      <c r="E26" s="115" t="s">
        <v>129</v>
      </c>
      <c r="F26" s="7"/>
      <c r="G26" s="25">
        <v>-26</v>
      </c>
      <c r="H26" s="7"/>
      <c r="I26" s="7"/>
      <c r="K26" s="153">
        <f>+SUM(L26:O26)</f>
        <v>1</v>
      </c>
      <c r="L26" s="153">
        <v>1</v>
      </c>
      <c r="M26" s="153"/>
      <c r="N26" s="153"/>
      <c r="O26" s="153"/>
    </row>
    <row r="27" spans="6:15" ht="7.5" customHeight="1">
      <c r="F27" s="83"/>
      <c r="G27" s="83"/>
      <c r="H27" s="83"/>
      <c r="I27" s="83"/>
      <c r="K27" s="223"/>
      <c r="L27" s="223"/>
      <c r="M27" s="223">
        <f>+M26</f>
        <v>0</v>
      </c>
      <c r="N27" s="223">
        <f>+N26</f>
        <v>0</v>
      </c>
      <c r="O27" s="223">
        <f>+O26</f>
        <v>0</v>
      </c>
    </row>
    <row r="28" spans="1:15" s="23" customFormat="1" ht="13.5" customHeight="1" thickBot="1">
      <c r="A28" s="40"/>
      <c r="B28" s="287" t="s">
        <v>77</v>
      </c>
      <c r="C28" s="287"/>
      <c r="D28" s="41"/>
      <c r="E28" s="41"/>
      <c r="F28" s="13">
        <f>+F26</f>
        <v>0</v>
      </c>
      <c r="G28" s="13">
        <f>+G26</f>
        <v>-26</v>
      </c>
      <c r="H28" s="13">
        <f>+H26</f>
        <v>0</v>
      </c>
      <c r="I28" s="13">
        <f>+I26</f>
        <v>0</v>
      </c>
      <c r="K28" s="151">
        <f>+K26</f>
        <v>1</v>
      </c>
      <c r="L28" s="151">
        <f>+L26</f>
        <v>1</v>
      </c>
      <c r="M28" s="151">
        <f>+M26</f>
        <v>0</v>
      </c>
      <c r="N28" s="151">
        <f>+N26</f>
        <v>0</v>
      </c>
      <c r="O28" s="151">
        <f>+O26</f>
        <v>0</v>
      </c>
    </row>
    <row r="29" spans="1:15" s="23" customFormat="1" ht="13.5" customHeight="1" hidden="1">
      <c r="A29" s="40"/>
      <c r="B29" s="12"/>
      <c r="C29" s="12"/>
      <c r="D29" s="41"/>
      <c r="E29" s="41"/>
      <c r="F29" s="38"/>
      <c r="G29" s="38"/>
      <c r="H29" s="38"/>
      <c r="I29" s="38"/>
      <c r="K29" s="183"/>
      <c r="L29" s="183"/>
      <c r="M29" s="183"/>
      <c r="N29" s="183"/>
      <c r="O29" s="183"/>
    </row>
    <row r="30" spans="1:15" s="23" customFormat="1" ht="13.5" customHeight="1" hidden="1">
      <c r="A30" s="40"/>
      <c r="B30" s="12"/>
      <c r="C30" s="181" t="s">
        <v>319</v>
      </c>
      <c r="D30" s="12"/>
      <c r="E30" s="27" t="s">
        <v>132</v>
      </c>
      <c r="F30" s="182">
        <f>+SUMIF($E$26,$E$30,F26)</f>
        <v>0</v>
      </c>
      <c r="G30" s="182">
        <f>+SUMIF($E$26,$E$30,G26)</f>
        <v>0</v>
      </c>
      <c r="H30" s="182">
        <f>+SUMIF($E$26,$E$30,H26)</f>
        <v>0</v>
      </c>
      <c r="I30" s="182">
        <f>+SUMIF($E$26,$E$30,I26)</f>
        <v>0</v>
      </c>
      <c r="K30" s="183"/>
      <c r="L30" s="183"/>
      <c r="M30" s="183"/>
      <c r="N30" s="183"/>
      <c r="O30" s="183"/>
    </row>
    <row r="31" spans="1:15" s="23" customFormat="1" ht="13.5" customHeight="1" hidden="1">
      <c r="A31" s="40"/>
      <c r="B31" s="12"/>
      <c r="C31" s="181" t="s">
        <v>320</v>
      </c>
      <c r="D31" s="12"/>
      <c r="E31" s="27" t="s">
        <v>133</v>
      </c>
      <c r="F31" s="182">
        <f>+SUMIF($E$26,$E$31,F26)</f>
        <v>0</v>
      </c>
      <c r="G31" s="182">
        <f>+SUMIF($E$26,$E$31,G26)</f>
        <v>0</v>
      </c>
      <c r="H31" s="182">
        <f>+SUMIF($E$26,$E$31,H26)</f>
        <v>0</v>
      </c>
      <c r="I31" s="182">
        <f>+SUMIF($E$26,$E$31,I26)</f>
        <v>0</v>
      </c>
      <c r="K31" s="183"/>
      <c r="L31" s="183"/>
      <c r="M31" s="183"/>
      <c r="N31" s="183"/>
      <c r="O31" s="183"/>
    </row>
    <row r="32" spans="1:15" s="23" customFormat="1" ht="13.5" customHeight="1" hidden="1">
      <c r="A32" s="40"/>
      <c r="B32" s="12"/>
      <c r="C32" s="181" t="s">
        <v>321</v>
      </c>
      <c r="D32" s="12"/>
      <c r="E32" s="27" t="s">
        <v>129</v>
      </c>
      <c r="F32" s="182">
        <f>+SUMIF($E$26,$E$32,F26)</f>
        <v>0</v>
      </c>
      <c r="G32" s="182">
        <f>+SUMIF($E$26,$E$32,G26)</f>
        <v>-26</v>
      </c>
      <c r="H32" s="182">
        <f>+SUMIF($E$26,$E$32,H26)</f>
        <v>0</v>
      </c>
      <c r="I32" s="182">
        <f>+SUMIF($E$26,$E$32,I26)</f>
        <v>0</v>
      </c>
      <c r="K32" s="183"/>
      <c r="L32" s="183"/>
      <c r="M32" s="183"/>
      <c r="N32" s="183"/>
      <c r="O32" s="183"/>
    </row>
    <row r="33" spans="6:15" ht="9" customHeight="1">
      <c r="F33" s="83"/>
      <c r="G33" s="83"/>
      <c r="H33" s="83"/>
      <c r="I33" s="83"/>
      <c r="K33" s="23"/>
      <c r="L33" s="23"/>
      <c r="M33" s="23"/>
      <c r="N33" s="23"/>
      <c r="O33" s="23"/>
    </row>
    <row r="34" spans="1:15" s="23" customFormat="1" ht="12.75">
      <c r="A34" s="40"/>
      <c r="B34" s="18" t="s">
        <v>435</v>
      </c>
      <c r="C34" s="112"/>
      <c r="D34" s="41"/>
      <c r="E34" s="41"/>
      <c r="F34" s="16"/>
      <c r="G34" s="16"/>
      <c r="H34" s="16"/>
      <c r="I34" s="16"/>
      <c r="K34" s="173"/>
      <c r="L34" s="173"/>
      <c r="M34" s="173"/>
      <c r="N34" s="173"/>
      <c r="O34" s="173"/>
    </row>
    <row r="35" spans="1:15" ht="12.75">
      <c r="A35" s="35">
        <f>+A26+1</f>
        <v>6</v>
      </c>
      <c r="B35" s="5" t="s">
        <v>70</v>
      </c>
      <c r="C35" s="5" t="s">
        <v>421</v>
      </c>
      <c r="D35" s="119"/>
      <c r="E35" s="115"/>
      <c r="F35" s="25">
        <v>50</v>
      </c>
      <c r="G35" s="7"/>
      <c r="H35" s="25">
        <v>-50</v>
      </c>
      <c r="I35" s="7"/>
      <c r="K35" s="153"/>
      <c r="L35" s="153"/>
      <c r="M35" s="153"/>
      <c r="N35" s="153"/>
      <c r="O35" s="153"/>
    </row>
    <row r="36" spans="1:15" ht="12.75">
      <c r="A36" s="35">
        <f>+A35+1</f>
        <v>7</v>
      </c>
      <c r="B36" s="5" t="s">
        <v>70</v>
      </c>
      <c r="C36" s="5" t="s">
        <v>422</v>
      </c>
      <c r="D36" s="119"/>
      <c r="E36" s="115"/>
      <c r="F36" s="25">
        <v>9</v>
      </c>
      <c r="G36" s="7"/>
      <c r="H36" s="7"/>
      <c r="I36" s="7"/>
      <c r="K36" s="153"/>
      <c r="L36" s="153"/>
      <c r="M36" s="153"/>
      <c r="N36" s="153"/>
      <c r="O36" s="153"/>
    </row>
    <row r="37" spans="6:15" ht="12.75">
      <c r="F37" s="83"/>
      <c r="G37" s="83"/>
      <c r="H37" s="83"/>
      <c r="I37" s="83"/>
      <c r="K37" s="23"/>
      <c r="L37" s="23"/>
      <c r="M37" s="23"/>
      <c r="N37" s="23"/>
      <c r="O37" s="23"/>
    </row>
    <row r="38" spans="1:15" s="23" customFormat="1" ht="13.5" customHeight="1" thickBot="1">
      <c r="A38" s="40"/>
      <c r="B38" s="287" t="s">
        <v>436</v>
      </c>
      <c r="C38" s="287"/>
      <c r="D38" s="41"/>
      <c r="E38" s="41"/>
      <c r="F38" s="13">
        <f>+SUM(F35:F36)</f>
        <v>59</v>
      </c>
      <c r="G38" s="13">
        <f>+SUM(G35:G36)</f>
        <v>0</v>
      </c>
      <c r="H38" s="13">
        <f>+SUM(H35:H36)</f>
        <v>-50</v>
      </c>
      <c r="I38" s="13">
        <f>+SUM(I35:I36)</f>
        <v>0</v>
      </c>
      <c r="K38" s="151"/>
      <c r="L38" s="151"/>
      <c r="M38" s="151"/>
      <c r="N38" s="151"/>
      <c r="O38" s="151"/>
    </row>
    <row r="39" spans="6:15" ht="6" customHeight="1">
      <c r="F39" s="83"/>
      <c r="G39" s="83"/>
      <c r="H39" s="83"/>
      <c r="I39" s="83"/>
      <c r="K39" s="23"/>
      <c r="L39" s="23"/>
      <c r="M39" s="23"/>
      <c r="N39" s="23"/>
      <c r="O39" s="23"/>
    </row>
    <row r="40" spans="1:15" s="23" customFormat="1" ht="13.5" customHeight="1" thickBot="1">
      <c r="A40" s="40"/>
      <c r="B40" s="287" t="s">
        <v>78</v>
      </c>
      <c r="C40" s="287"/>
      <c r="D40" s="41"/>
      <c r="E40" s="41"/>
      <c r="F40" s="13">
        <f>+F19+F8+F28+F38</f>
        <v>-2</v>
      </c>
      <c r="G40" s="13">
        <f>+G19+G8+G28+G38</f>
        <v>-52</v>
      </c>
      <c r="H40" s="13">
        <f>+H19+H8+H28+H38</f>
        <v>-70</v>
      </c>
      <c r="I40" s="13">
        <f>+I19+I8+I28+I38</f>
        <v>-18.463</v>
      </c>
      <c r="K40" s="151">
        <f>+K28+K19+K8</f>
        <v>1</v>
      </c>
      <c r="L40" s="151">
        <f>+L28+L19+L8</f>
        <v>1</v>
      </c>
      <c r="M40" s="151">
        <f>+M28+M19+M8</f>
        <v>0</v>
      </c>
      <c r="N40" s="151">
        <f>+N28+N19+N8</f>
        <v>0</v>
      </c>
      <c r="O40" s="151">
        <f>+O28+O19+O8</f>
        <v>0</v>
      </c>
    </row>
    <row r="41" spans="6:15" ht="12.75">
      <c r="F41" s="83"/>
      <c r="G41" s="83"/>
      <c r="H41" s="83"/>
      <c r="I41" s="83"/>
      <c r="K41" s="172"/>
      <c r="L41" s="156"/>
      <c r="M41" s="156"/>
      <c r="N41" s="156"/>
      <c r="O41" s="156"/>
    </row>
    <row r="42" spans="2:11" ht="12.75">
      <c r="B42" s="2" t="s">
        <v>127</v>
      </c>
      <c r="F42" s="4">
        <f>+F4+F40</f>
        <v>1343</v>
      </c>
      <c r="G42" s="4">
        <f>+G4+G40</f>
        <v>1291</v>
      </c>
      <c r="H42" s="4">
        <f>+H4+H40</f>
        <v>1221</v>
      </c>
      <c r="I42" s="4">
        <f>+I4+I40</f>
        <v>1202.537</v>
      </c>
      <c r="K42" s="2"/>
    </row>
    <row r="43" spans="6:9" ht="3" customHeight="1">
      <c r="F43" s="32"/>
      <c r="G43" s="32"/>
      <c r="H43" s="32"/>
      <c r="I43" s="32"/>
    </row>
    <row r="44" spans="2:9" ht="12.75" hidden="1">
      <c r="B44" s="2" t="s">
        <v>79</v>
      </c>
      <c r="F44" s="4">
        <v>1302.469</v>
      </c>
      <c r="G44" s="4">
        <v>1302.469</v>
      </c>
      <c r="H44" s="4">
        <v>1222.469</v>
      </c>
      <c r="I44" s="4">
        <v>1198.006</v>
      </c>
    </row>
    <row r="45" spans="3:9" ht="3.75" customHeight="1">
      <c r="C45" s="30"/>
      <c r="F45" s="113"/>
      <c r="G45" s="113"/>
      <c r="H45" s="113"/>
      <c r="I45" s="113"/>
    </row>
    <row r="46" spans="2:9" ht="12.75" hidden="1">
      <c r="B46" s="2" t="s">
        <v>128</v>
      </c>
      <c r="F46" s="4">
        <f>+F42-F44</f>
        <v>40.53099999999995</v>
      </c>
      <c r="G46" s="4">
        <f>+G42-G44</f>
        <v>-11.469000000000051</v>
      </c>
      <c r="H46" s="4">
        <f>+H42-H44</f>
        <v>-1.469000000000051</v>
      </c>
      <c r="I46" s="4">
        <f>+I42-I44</f>
        <v>4.530999999999949</v>
      </c>
    </row>
    <row r="47" spans="3:9" ht="4.5" customHeight="1">
      <c r="C47" s="30"/>
      <c r="F47" s="113"/>
      <c r="G47" s="113"/>
      <c r="H47" s="113"/>
      <c r="I47" s="113"/>
    </row>
    <row r="48" spans="2:9" ht="12.75">
      <c r="B48" s="46"/>
      <c r="C48" s="2" t="s">
        <v>363</v>
      </c>
      <c r="F48" s="113"/>
      <c r="G48" s="113"/>
      <c r="H48" s="113"/>
      <c r="I48" s="113"/>
    </row>
    <row r="49" spans="3:9" ht="12.75">
      <c r="C49" s="30"/>
      <c r="F49" s="113"/>
      <c r="G49" s="113"/>
      <c r="H49" s="113"/>
      <c r="I49" s="113"/>
    </row>
    <row r="50" spans="3:9" ht="12.75">
      <c r="C50" s="30"/>
      <c r="F50" s="113"/>
      <c r="G50" s="113"/>
      <c r="H50" s="113"/>
      <c r="I50" s="113"/>
    </row>
    <row r="52" spans="2:7" ht="12.75">
      <c r="B52" s="23"/>
      <c r="C52" s="23"/>
      <c r="D52" s="51"/>
      <c r="E52" s="51"/>
      <c r="F52" s="23"/>
      <c r="G52" s="23"/>
    </row>
    <row r="53" spans="2:7" ht="12.75">
      <c r="B53" s="23"/>
      <c r="C53" s="23"/>
      <c r="D53" s="51"/>
      <c r="E53" s="51"/>
      <c r="F53" s="23"/>
      <c r="G53" s="23"/>
    </row>
    <row r="54" spans="2:7" ht="12.75">
      <c r="B54" s="14"/>
      <c r="C54" s="14"/>
      <c r="D54" s="11"/>
      <c r="E54" s="11"/>
      <c r="F54" s="23"/>
      <c r="G54" s="23"/>
    </row>
    <row r="55" spans="2:7" ht="12.75">
      <c r="B55" s="14"/>
      <c r="C55" s="14"/>
      <c r="D55" s="11"/>
      <c r="E55" s="11"/>
      <c r="F55" s="23"/>
      <c r="G55" s="23"/>
    </row>
    <row r="56" spans="2:7" ht="12.75">
      <c r="B56" s="14"/>
      <c r="C56" s="14"/>
      <c r="D56" s="11"/>
      <c r="E56" s="11"/>
      <c r="F56" s="23"/>
      <c r="G56" s="23"/>
    </row>
    <row r="57" spans="2:7" ht="12.75">
      <c r="B57" s="14"/>
      <c r="C57" s="14"/>
      <c r="D57" s="11"/>
      <c r="E57" s="11"/>
      <c r="F57" s="23"/>
      <c r="G57" s="23"/>
    </row>
    <row r="58" spans="2:7" ht="12.75">
      <c r="B58" s="14"/>
      <c r="C58" s="14"/>
      <c r="D58" s="11"/>
      <c r="E58" s="11"/>
      <c r="F58" s="23"/>
      <c r="G58" s="23"/>
    </row>
    <row r="59" spans="2:7" ht="12.75">
      <c r="B59" s="14"/>
      <c r="C59" s="14"/>
      <c r="D59" s="11"/>
      <c r="E59" s="11"/>
      <c r="F59" s="23"/>
      <c r="G59" s="23"/>
    </row>
  </sheetData>
  <mergeCells count="7">
    <mergeCell ref="K2:O2"/>
    <mergeCell ref="B1:J1"/>
    <mergeCell ref="B40:C40"/>
    <mergeCell ref="B8:C8"/>
    <mergeCell ref="B19:C19"/>
    <mergeCell ref="B28:C28"/>
    <mergeCell ref="B38:C38"/>
  </mergeCells>
  <conditionalFormatting sqref="K40:O40 K38:O38 E54:E59 D40:I40 D38:I38 K6:O23 J19:J23 K26:O32 D34:I36 F10:I18 D25:I26 F30:I32 F21:I23 E13:E14 E6:I9 D19:I20 D28:I29 K35:O36">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1"/>
  </sheetPr>
  <dimension ref="A1:P50"/>
  <sheetViews>
    <sheetView tabSelected="1" zoomScale="75" zoomScaleNormal="75" workbookViewId="0" topLeftCell="A1">
      <selection activeCell="A2" sqref="A2:O5"/>
    </sheetView>
  </sheetViews>
  <sheetFormatPr defaultColWidth="9.140625" defaultRowHeight="12.75"/>
  <cols>
    <col min="1" max="1" width="9.140625" style="1" customWidth="1"/>
    <col min="2" max="2" width="21.8515625" style="1" customWidth="1"/>
    <col min="3" max="3" width="58.140625" style="1" customWidth="1"/>
    <col min="4" max="4" width="0.85546875" style="23" customWidth="1"/>
    <col min="5" max="5" width="7.7109375" style="47" bestFit="1" customWidth="1"/>
    <col min="6" max="6" width="11.28125" style="30" bestFit="1" customWidth="1"/>
    <col min="7" max="7" width="10.57421875" style="30" bestFit="1" customWidth="1"/>
    <col min="8" max="8" width="10.28125" style="30" bestFit="1" customWidth="1"/>
    <col min="9" max="9" width="10.7109375" style="30" bestFit="1" customWidth="1"/>
    <col min="10" max="10" width="0.9921875" style="1" customWidth="1"/>
    <col min="11" max="15" width="4.57421875" style="1" bestFit="1" customWidth="1"/>
    <col min="16" max="16" width="24.140625" style="1" hidden="1" customWidth="1"/>
    <col min="17" max="16384" width="9.140625" style="1" customWidth="1"/>
  </cols>
  <sheetData>
    <row r="1" spans="2:9" ht="20.25">
      <c r="B1" s="297" t="s">
        <v>80</v>
      </c>
      <c r="C1" s="297"/>
      <c r="D1" s="297"/>
      <c r="E1" s="297"/>
      <c r="F1" s="297"/>
      <c r="G1" s="297"/>
      <c r="H1" s="297"/>
      <c r="I1" s="297"/>
    </row>
    <row r="2" spans="1:15" ht="12" customHeight="1">
      <c r="A2" s="281"/>
      <c r="C2" s="2" t="s">
        <v>94</v>
      </c>
      <c r="D2" s="20"/>
      <c r="E2" s="27"/>
      <c r="F2" s="36" t="s">
        <v>117</v>
      </c>
      <c r="G2" s="36" t="s">
        <v>118</v>
      </c>
      <c r="H2" s="36" t="s">
        <v>123</v>
      </c>
      <c r="I2" s="36" t="s">
        <v>119</v>
      </c>
      <c r="K2" s="285" t="s">
        <v>311</v>
      </c>
      <c r="L2" s="285"/>
      <c r="M2" s="285"/>
      <c r="N2" s="285"/>
      <c r="O2" s="285"/>
    </row>
    <row r="3" spans="3:15" ht="48.75" customHeight="1">
      <c r="C3" s="2"/>
      <c r="D3" s="20"/>
      <c r="E3" s="27"/>
      <c r="F3" s="36" t="s">
        <v>95</v>
      </c>
      <c r="G3" s="36" t="s">
        <v>95</v>
      </c>
      <c r="H3" s="36" t="s">
        <v>95</v>
      </c>
      <c r="I3" s="36" t="s">
        <v>95</v>
      </c>
      <c r="K3" s="143" t="s">
        <v>96</v>
      </c>
      <c r="L3" s="143" t="s">
        <v>117</v>
      </c>
      <c r="M3" s="143" t="s">
        <v>118</v>
      </c>
      <c r="N3" s="143" t="s">
        <v>123</v>
      </c>
      <c r="O3" s="143" t="s">
        <v>119</v>
      </c>
    </row>
    <row r="4" spans="2:9" ht="12.75">
      <c r="B4" s="2" t="s">
        <v>122</v>
      </c>
      <c r="C4" s="2"/>
      <c r="D4" s="20"/>
      <c r="E4" s="27" t="s">
        <v>121</v>
      </c>
      <c r="F4" s="4">
        <v>2572</v>
      </c>
      <c r="G4" s="4">
        <f>+F44</f>
        <v>2494.8</v>
      </c>
      <c r="H4" s="4">
        <f>+G44</f>
        <v>2445.8</v>
      </c>
      <c r="I4" s="4">
        <f>+H44</f>
        <v>2440.8</v>
      </c>
    </row>
    <row r="5" spans="2:9" ht="12.75">
      <c r="B5" s="2" t="s">
        <v>97</v>
      </c>
      <c r="C5" s="2"/>
      <c r="D5" s="20"/>
      <c r="E5" s="27"/>
      <c r="F5" s="111"/>
      <c r="G5" s="111"/>
      <c r="H5" s="111"/>
      <c r="I5" s="111"/>
    </row>
    <row r="6" spans="1:15" ht="165.75">
      <c r="A6" s="1">
        <v>1</v>
      </c>
      <c r="B6" s="114" t="s">
        <v>81</v>
      </c>
      <c r="C6" s="6" t="s">
        <v>50</v>
      </c>
      <c r="D6" s="14"/>
      <c r="E6" s="115" t="s">
        <v>129</v>
      </c>
      <c r="F6" s="33">
        <v>-5</v>
      </c>
      <c r="G6" s="33">
        <v>-5</v>
      </c>
      <c r="H6" s="33">
        <v>-5</v>
      </c>
      <c r="I6" s="33">
        <v>-5</v>
      </c>
      <c r="K6" s="152">
        <f>+SUM(L6:O6)</f>
        <v>0</v>
      </c>
      <c r="L6" s="153"/>
      <c r="M6" s="153"/>
      <c r="N6" s="153"/>
      <c r="O6" s="153"/>
    </row>
    <row r="7" spans="2:15" s="23" customFormat="1" ht="6" customHeight="1">
      <c r="B7" s="8"/>
      <c r="C7" s="14"/>
      <c r="D7" s="14"/>
      <c r="E7" s="41"/>
      <c r="F7" s="56"/>
      <c r="G7" s="10"/>
      <c r="H7" s="10"/>
      <c r="I7" s="10"/>
      <c r="K7" s="154"/>
      <c r="L7" s="154"/>
      <c r="M7" s="154"/>
      <c r="N7" s="154"/>
      <c r="O7" s="154"/>
    </row>
    <row r="8" spans="2:15" s="23" customFormat="1" ht="13.5" thickBot="1">
      <c r="B8" s="287" t="s">
        <v>102</v>
      </c>
      <c r="C8" s="287"/>
      <c r="D8" s="12"/>
      <c r="E8" s="41"/>
      <c r="F8" s="116">
        <f>SUM(F6:F7)</f>
        <v>-5</v>
      </c>
      <c r="G8" s="116">
        <f>SUM(G6:G7)</f>
        <v>-5</v>
      </c>
      <c r="H8" s="116">
        <f>SUM(H6:H7)</f>
        <v>-5</v>
      </c>
      <c r="I8" s="116">
        <f>SUM(I6:I7)</f>
        <v>-5</v>
      </c>
      <c r="K8" s="151">
        <f>+SUM(K6)</f>
        <v>0</v>
      </c>
      <c r="L8" s="151">
        <f>+SUM(L6)</f>
        <v>0</v>
      </c>
      <c r="M8" s="151">
        <f>+SUM(M6)</f>
        <v>0</v>
      </c>
      <c r="N8" s="151">
        <f>+SUM(N6)</f>
        <v>0</v>
      </c>
      <c r="O8" s="151">
        <f>+SUM(O6)</f>
        <v>0</v>
      </c>
    </row>
    <row r="9" spans="2:9" s="23" customFormat="1" ht="12.75" hidden="1">
      <c r="B9" s="12"/>
      <c r="C9" s="12"/>
      <c r="D9" s="12"/>
      <c r="E9" s="41"/>
      <c r="F9" s="188"/>
      <c r="G9" s="188"/>
      <c r="H9" s="188"/>
      <c r="I9" s="18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0</v>
      </c>
      <c r="H11" s="182">
        <f>+SUMIF($E$6,$E$11,H6)</f>
        <v>0</v>
      </c>
      <c r="I11" s="182">
        <f>+SUMIF($E$6,$E$11,I6)</f>
        <v>0</v>
      </c>
    </row>
    <row r="12" spans="2:9" s="23" customFormat="1" ht="12.75" hidden="1">
      <c r="B12" s="12"/>
      <c r="C12" s="181" t="s">
        <v>318</v>
      </c>
      <c r="D12" s="12"/>
      <c r="E12" s="27" t="s">
        <v>129</v>
      </c>
      <c r="F12" s="182">
        <f>+SUMIF($E$6,$E$12,F6)</f>
        <v>-5</v>
      </c>
      <c r="G12" s="182">
        <f>+SUMIF($E$6,$E$12,G6)</f>
        <v>-5</v>
      </c>
      <c r="H12" s="182">
        <f>+SUMIF($E$6,$E$12,H6)</f>
        <v>-5</v>
      </c>
      <c r="I12" s="182">
        <f>+SUMIF($E$6,$E$12,I6)</f>
        <v>-5</v>
      </c>
    </row>
    <row r="13" spans="2:9" s="23" customFormat="1" ht="12.75">
      <c r="B13" s="287" t="s">
        <v>103</v>
      </c>
      <c r="C13" s="287"/>
      <c r="D13" s="12"/>
      <c r="E13" s="41"/>
      <c r="F13" s="16"/>
      <c r="G13" s="16"/>
      <c r="H13" s="16"/>
      <c r="I13" s="16"/>
    </row>
    <row r="14" spans="1:16" ht="102">
      <c r="A14" s="1">
        <f>+A6+1</f>
        <v>2</v>
      </c>
      <c r="B14" s="117" t="s">
        <v>82</v>
      </c>
      <c r="C14" s="118" t="s">
        <v>395</v>
      </c>
      <c r="D14" s="14"/>
      <c r="E14" s="120" t="s">
        <v>129</v>
      </c>
      <c r="F14" s="25">
        <v>10</v>
      </c>
      <c r="G14" s="7"/>
      <c r="H14" s="7"/>
      <c r="I14" s="7"/>
      <c r="K14" s="152">
        <f>+SUM(L14:O14)</f>
        <v>0</v>
      </c>
      <c r="L14" s="153"/>
      <c r="M14" s="153"/>
      <c r="N14" s="153"/>
      <c r="O14" s="153"/>
      <c r="P14" s="1" t="s">
        <v>312</v>
      </c>
    </row>
    <row r="15" spans="1:16" ht="51">
      <c r="A15" s="1">
        <f>+A14+1</f>
        <v>3</v>
      </c>
      <c r="B15" s="117" t="s">
        <v>83</v>
      </c>
      <c r="C15" s="118" t="s">
        <v>396</v>
      </c>
      <c r="D15" s="14"/>
      <c r="E15" s="120" t="s">
        <v>129</v>
      </c>
      <c r="F15" s="7"/>
      <c r="G15" s="7"/>
      <c r="I15" s="33">
        <v>-28</v>
      </c>
      <c r="K15" s="152">
        <f>+SUM(L15:O15)</f>
        <v>1</v>
      </c>
      <c r="L15" s="153"/>
      <c r="M15" s="153"/>
      <c r="N15" s="153">
        <v>1</v>
      </c>
      <c r="O15" s="153"/>
      <c r="P15" s="1" t="s">
        <v>312</v>
      </c>
    </row>
    <row r="16" spans="1:16" ht="63.75">
      <c r="A16" s="1">
        <f>+A15+1</f>
        <v>4</v>
      </c>
      <c r="B16" s="117" t="s">
        <v>82</v>
      </c>
      <c r="C16" s="118" t="s">
        <v>89</v>
      </c>
      <c r="D16" s="14"/>
      <c r="E16" s="120" t="s">
        <v>129</v>
      </c>
      <c r="F16" s="25">
        <v>-21</v>
      </c>
      <c r="G16" s="7"/>
      <c r="H16" s="7"/>
      <c r="I16" s="7"/>
      <c r="K16" s="152">
        <f>+SUM(L16:O16)</f>
        <v>1</v>
      </c>
      <c r="L16" s="153">
        <v>1</v>
      </c>
      <c r="M16" s="153"/>
      <c r="N16" s="153"/>
      <c r="O16" s="153"/>
      <c r="P16" s="1" t="s">
        <v>331</v>
      </c>
    </row>
    <row r="17" spans="1:16" ht="63.75">
      <c r="A17" s="1">
        <f>+A16+1</f>
        <v>5</v>
      </c>
      <c r="B17" s="117" t="s">
        <v>84</v>
      </c>
      <c r="C17" s="118" t="s">
        <v>90</v>
      </c>
      <c r="D17" s="14"/>
      <c r="E17" s="120" t="s">
        <v>133</v>
      </c>
      <c r="F17" s="7">
        <v>-24.2</v>
      </c>
      <c r="G17" s="7"/>
      <c r="H17" s="7"/>
      <c r="I17" s="7"/>
      <c r="K17" s="152">
        <f>+SUM(L17:O17)</f>
        <v>0.5</v>
      </c>
      <c r="L17" s="153">
        <v>0.5</v>
      </c>
      <c r="M17" s="153"/>
      <c r="N17" s="153"/>
      <c r="O17" s="153"/>
      <c r="P17" s="1" t="s">
        <v>312</v>
      </c>
    </row>
    <row r="18" spans="1:16" ht="25.5">
      <c r="A18" s="1">
        <f>+A17+1</f>
        <v>6</v>
      </c>
      <c r="B18" s="117" t="s">
        <v>84</v>
      </c>
      <c r="C18" s="118" t="s">
        <v>51</v>
      </c>
      <c r="D18" s="14"/>
      <c r="E18" s="120" t="s">
        <v>129</v>
      </c>
      <c r="F18" s="25">
        <v>-18</v>
      </c>
      <c r="G18" s="7"/>
      <c r="H18" s="7"/>
      <c r="I18" s="7"/>
      <c r="K18" s="152">
        <f>+SUM(L18:O18)</f>
        <v>0.5</v>
      </c>
      <c r="L18" s="153">
        <v>0.5</v>
      </c>
      <c r="M18" s="153"/>
      <c r="N18" s="153"/>
      <c r="O18" s="153"/>
      <c r="P18" s="1" t="s">
        <v>312</v>
      </c>
    </row>
    <row r="19" spans="2:9" s="23" customFormat="1" ht="6" customHeight="1">
      <c r="B19" s="14"/>
      <c r="C19" s="8"/>
      <c r="D19" s="14"/>
      <c r="E19" s="51"/>
      <c r="F19" s="56"/>
      <c r="G19" s="10"/>
      <c r="H19" s="10"/>
      <c r="I19" s="10"/>
    </row>
    <row r="20" spans="2:15" s="23" customFormat="1" ht="13.5" thickBot="1">
      <c r="B20" s="287" t="s">
        <v>104</v>
      </c>
      <c r="C20" s="287"/>
      <c r="D20" s="12"/>
      <c r="E20" s="51"/>
      <c r="F20" s="13">
        <f>SUM(F14:F18)</f>
        <v>-53.2</v>
      </c>
      <c r="G20" s="13">
        <f>SUM(G14:G18)</f>
        <v>0</v>
      </c>
      <c r="H20" s="13">
        <f>SUM(H14:H18)</f>
        <v>0</v>
      </c>
      <c r="I20" s="13">
        <f>SUM(I14:I18)</f>
        <v>-28</v>
      </c>
      <c r="K20" s="151">
        <f>+SUM(K14:K18)</f>
        <v>3</v>
      </c>
      <c r="L20" s="151">
        <f>+SUM(L14:L18)</f>
        <v>2</v>
      </c>
      <c r="M20" s="151">
        <f>+SUM(M14:M18)</f>
        <v>0</v>
      </c>
      <c r="N20" s="151">
        <f>+SUM(N14:N18)</f>
        <v>1</v>
      </c>
      <c r="O20" s="151">
        <f>+SUM(O14:O18)</f>
        <v>0</v>
      </c>
    </row>
    <row r="21" spans="2:9" s="23" customFormat="1" ht="12.75" hidden="1">
      <c r="B21" s="12"/>
      <c r="C21" s="12"/>
      <c r="D21" s="12"/>
      <c r="E21" s="51"/>
      <c r="F21" s="38"/>
      <c r="G21" s="38"/>
      <c r="H21" s="38"/>
      <c r="I21" s="38"/>
    </row>
    <row r="22" spans="2:9" s="23" customFormat="1" ht="12.75" hidden="1">
      <c r="B22" s="12"/>
      <c r="C22" s="181" t="s">
        <v>316</v>
      </c>
      <c r="D22" s="12"/>
      <c r="E22" s="27" t="s">
        <v>132</v>
      </c>
      <c r="F22" s="182">
        <f>+SUMIF($E$14:$E$18,$E$22,F14:F18)</f>
        <v>0</v>
      </c>
      <c r="G22" s="182">
        <f>+SUMIF($E$14:$E$18,$E$22,G14:G18)</f>
        <v>0</v>
      </c>
      <c r="H22" s="182">
        <f>+SUMIF($E$14:$E$18,$E$22,H14:H18)</f>
        <v>0</v>
      </c>
      <c r="I22" s="182">
        <f>+SUMIF($E$14:$E$18,$E$22,I14:I18)</f>
        <v>0</v>
      </c>
    </row>
    <row r="23" spans="2:9" s="23" customFormat="1" ht="12.75" hidden="1">
      <c r="B23" s="12"/>
      <c r="C23" s="181" t="s">
        <v>317</v>
      </c>
      <c r="D23" s="12"/>
      <c r="E23" s="27" t="s">
        <v>133</v>
      </c>
      <c r="F23" s="182">
        <f>+SUMIF($E$14:$E$18,$E$23,F14:F18)</f>
        <v>-24.2</v>
      </c>
      <c r="G23" s="182">
        <f>+SUMIF($E$14:$E$18,$E$23,G14:G18)</f>
        <v>0</v>
      </c>
      <c r="H23" s="182">
        <f>+SUMIF($E$14:$E$18,$E$23,H14:H18)</f>
        <v>0</v>
      </c>
      <c r="I23" s="182">
        <f>+SUMIF($E$14:$E$18,$E$23,I14:I18)</f>
        <v>0</v>
      </c>
    </row>
    <row r="24" spans="2:9" s="23" customFormat="1" ht="12.75" hidden="1">
      <c r="B24" s="12"/>
      <c r="C24" s="181" t="s">
        <v>318</v>
      </c>
      <c r="D24" s="12"/>
      <c r="E24" s="27" t="s">
        <v>129</v>
      </c>
      <c r="F24" s="182">
        <f>+SUMIF($E$14:$E$18,$E$24,F14:F18)</f>
        <v>-29</v>
      </c>
      <c r="G24" s="182">
        <f>+SUMIF($E$14:$E$18,$E$24,G14:G18)</f>
        <v>0</v>
      </c>
      <c r="H24" s="182">
        <f>+SUMIF($E$14:$E$18,$E$24,H14:H18)</f>
        <v>0</v>
      </c>
      <c r="I24" s="182">
        <f>+SUMIF($E$14:$E$18,$E$24,I14:I18)</f>
        <v>-28</v>
      </c>
    </row>
    <row r="25" spans="2:9" s="23" customFormat="1" ht="12.75">
      <c r="B25" s="287" t="s">
        <v>105</v>
      </c>
      <c r="C25" s="287"/>
      <c r="D25" s="12"/>
      <c r="E25" s="51"/>
      <c r="F25" s="59"/>
      <c r="G25" s="16"/>
      <c r="H25" s="16"/>
      <c r="I25" s="16"/>
    </row>
    <row r="26" spans="1:15" ht="38.25">
      <c r="A26" s="1">
        <f>+A18+1</f>
        <v>7</v>
      </c>
      <c r="B26" s="114" t="s">
        <v>82</v>
      </c>
      <c r="C26" s="114" t="s">
        <v>397</v>
      </c>
      <c r="D26" s="14"/>
      <c r="E26" s="47" t="s">
        <v>129</v>
      </c>
      <c r="F26" s="33"/>
      <c r="G26" s="7"/>
      <c r="H26" s="7"/>
      <c r="I26" s="25">
        <v>-4.359</v>
      </c>
      <c r="K26" s="152">
        <f>+SUM(L26:O26)</f>
        <v>0</v>
      </c>
      <c r="L26" s="153"/>
      <c r="M26" s="153"/>
      <c r="N26" s="153"/>
      <c r="O26" s="153"/>
    </row>
    <row r="27" spans="1:15" ht="51">
      <c r="A27" s="1">
        <f>+A26+1</f>
        <v>8</v>
      </c>
      <c r="B27" s="114" t="s">
        <v>82</v>
      </c>
      <c r="C27" s="114" t="s">
        <v>52</v>
      </c>
      <c r="D27" s="14"/>
      <c r="E27" s="47" t="s">
        <v>133</v>
      </c>
      <c r="F27" s="33"/>
      <c r="G27" s="7"/>
      <c r="H27" s="7"/>
      <c r="I27" s="25">
        <v>-1</v>
      </c>
      <c r="K27" s="152">
        <f>+SUM(L27:O27)</f>
        <v>0</v>
      </c>
      <c r="L27" s="153"/>
      <c r="M27" s="153"/>
      <c r="N27" s="153"/>
      <c r="O27" s="153"/>
    </row>
    <row r="28" spans="1:16" ht="63.75">
      <c r="A28" s="1">
        <f>+A27+1</f>
        <v>9</v>
      </c>
      <c r="B28" s="114" t="s">
        <v>81</v>
      </c>
      <c r="C28" s="114" t="s">
        <v>398</v>
      </c>
      <c r="D28" s="14"/>
      <c r="E28" s="47" t="s">
        <v>133</v>
      </c>
      <c r="F28" s="33"/>
      <c r="G28" s="7">
        <v>-30</v>
      </c>
      <c r="H28" s="7"/>
      <c r="I28" s="7"/>
      <c r="K28" s="152">
        <f>+SUM(L28:O28)</f>
        <v>0.6</v>
      </c>
      <c r="L28" s="153"/>
      <c r="M28" s="153">
        <v>0.6</v>
      </c>
      <c r="N28" s="153"/>
      <c r="O28" s="153"/>
      <c r="P28" s="1" t="s">
        <v>332</v>
      </c>
    </row>
    <row r="29" spans="1:16" ht="76.5">
      <c r="A29" s="1">
        <f>+A28+1</f>
        <v>10</v>
      </c>
      <c r="B29" s="114" t="s">
        <v>83</v>
      </c>
      <c r="C29" s="114" t="s">
        <v>91</v>
      </c>
      <c r="D29" s="14"/>
      <c r="E29" s="47" t="s">
        <v>129</v>
      </c>
      <c r="F29" s="33">
        <v>-32</v>
      </c>
      <c r="G29" s="7"/>
      <c r="H29" s="7"/>
      <c r="I29" s="7"/>
      <c r="K29" s="152">
        <f>+SUM(L29:O29)</f>
        <v>1</v>
      </c>
      <c r="L29" s="153">
        <v>1</v>
      </c>
      <c r="M29" s="153"/>
      <c r="N29" s="153"/>
      <c r="O29" s="153"/>
      <c r="P29" s="1" t="s">
        <v>333</v>
      </c>
    </row>
    <row r="30" spans="1:15" ht="12.75">
      <c r="A30" s="1">
        <f>+A29+1</f>
        <v>11</v>
      </c>
      <c r="B30" s="6" t="s">
        <v>85</v>
      </c>
      <c r="C30" s="114" t="s">
        <v>86</v>
      </c>
      <c r="D30" s="14"/>
      <c r="E30" s="47" t="s">
        <v>129</v>
      </c>
      <c r="F30" s="33">
        <v>-1</v>
      </c>
      <c r="G30" s="7"/>
      <c r="H30" s="7"/>
      <c r="I30" s="33"/>
      <c r="K30" s="152">
        <f>+SUM(L30:O30)</f>
        <v>0</v>
      </c>
      <c r="L30" s="153"/>
      <c r="M30" s="153"/>
      <c r="N30" s="153"/>
      <c r="O30" s="153"/>
    </row>
    <row r="31" spans="2:9" s="23" customFormat="1" ht="12.75">
      <c r="B31" s="86"/>
      <c r="C31" s="8"/>
      <c r="D31" s="14"/>
      <c r="E31" s="51"/>
      <c r="F31" s="56"/>
      <c r="G31" s="10"/>
      <c r="H31" s="10"/>
      <c r="I31" s="10"/>
    </row>
    <row r="32" spans="2:15" s="23" customFormat="1" ht="13.5" thickBot="1">
      <c r="B32" s="287" t="s">
        <v>107</v>
      </c>
      <c r="C32" s="287"/>
      <c r="D32" s="12"/>
      <c r="E32" s="51"/>
      <c r="F32" s="116">
        <f>+SUM(F26:F30)</f>
        <v>-33</v>
      </c>
      <c r="G32" s="13">
        <f>+SUM(G26:G30)</f>
        <v>-30</v>
      </c>
      <c r="H32" s="13">
        <f>+SUM(H26:H30)</f>
        <v>0</v>
      </c>
      <c r="I32" s="13">
        <f>+SUM(I26:I30)</f>
        <v>-5.359</v>
      </c>
      <c r="K32" s="151">
        <f>+SUM(K26:K30)</f>
        <v>1.6</v>
      </c>
      <c r="L32" s="151">
        <f>+SUM(L26:L30)</f>
        <v>1</v>
      </c>
      <c r="M32" s="151">
        <f>+SUM(M26:M30)</f>
        <v>0.6</v>
      </c>
      <c r="N32" s="151">
        <f>+SUM(N26:N30)</f>
        <v>0</v>
      </c>
      <c r="O32" s="151">
        <f>+SUM(O26:O30)</f>
        <v>0</v>
      </c>
    </row>
    <row r="33" spans="2:9" s="23" customFormat="1" ht="12.75" hidden="1">
      <c r="B33" s="12"/>
      <c r="C33" s="12"/>
      <c r="D33" s="12"/>
      <c r="E33" s="51"/>
      <c r="F33" s="188"/>
      <c r="G33" s="38"/>
      <c r="H33" s="38"/>
      <c r="I33" s="38"/>
    </row>
    <row r="34" spans="2:9" s="23" customFormat="1" ht="12.75" hidden="1">
      <c r="B34" s="12"/>
      <c r="C34" s="181" t="s">
        <v>316</v>
      </c>
      <c r="D34" s="12"/>
      <c r="E34" s="27" t="s">
        <v>132</v>
      </c>
      <c r="F34" s="182">
        <f>+SUMIF($E$26:$E$30,$E$34,F26:F30)</f>
        <v>0</v>
      </c>
      <c r="G34" s="182">
        <f>+SUMIF($E$26:$E$30,$E$34,G26:G30)</f>
        <v>0</v>
      </c>
      <c r="H34" s="182">
        <f>+SUMIF($E$26:$E$30,$E$34,H26:H30)</f>
        <v>0</v>
      </c>
      <c r="I34" s="182">
        <f>+SUMIF($E$26:$E$30,$E$34,I26:I30)</f>
        <v>0</v>
      </c>
    </row>
    <row r="35" spans="2:9" s="23" customFormat="1" ht="12.75" hidden="1">
      <c r="B35" s="12"/>
      <c r="C35" s="181" t="s">
        <v>317</v>
      </c>
      <c r="D35" s="12"/>
      <c r="E35" s="27" t="s">
        <v>133</v>
      </c>
      <c r="F35" s="182">
        <f>+SUMIF($E$26:$E$30,$E$35,F26:F30)</f>
        <v>0</v>
      </c>
      <c r="G35" s="182">
        <f>+SUMIF($E$26:$E$30,$E$35,G26:G30)</f>
        <v>-30</v>
      </c>
      <c r="H35" s="182">
        <f>+SUMIF($E$26:$E$30,$E$35,H26:H30)</f>
        <v>0</v>
      </c>
      <c r="I35" s="182">
        <f>+SUMIF($E$26:$E$30,$E$35,I26:I30)</f>
        <v>-1</v>
      </c>
    </row>
    <row r="36" spans="2:9" s="23" customFormat="1" ht="12.75" hidden="1">
      <c r="B36" s="12"/>
      <c r="C36" s="181" t="s">
        <v>318</v>
      </c>
      <c r="D36" s="12"/>
      <c r="E36" s="27" t="s">
        <v>129</v>
      </c>
      <c r="F36" s="182">
        <f>+SUMIF($E$26:$E$30,$E$36,F26:F30)</f>
        <v>-33</v>
      </c>
      <c r="G36" s="182">
        <f>+SUMIF($E$26:$E$30,$E$36,G26:G30)</f>
        <v>0</v>
      </c>
      <c r="H36" s="182">
        <f>+SUMIF($E$26:$E$30,$E$36,H26:H30)</f>
        <v>0</v>
      </c>
      <c r="I36" s="182">
        <f>+SUMIF($E$26:$E$30,$E$36,I26:I30)</f>
        <v>-4.359</v>
      </c>
    </row>
    <row r="37" spans="2:9" s="23" customFormat="1" ht="12.75">
      <c r="B37" s="287" t="s">
        <v>108</v>
      </c>
      <c r="C37" s="287"/>
      <c r="D37" s="14"/>
      <c r="E37" s="51"/>
      <c r="F37" s="16"/>
      <c r="G37" s="16"/>
      <c r="H37" s="16"/>
      <c r="I37" s="16"/>
    </row>
    <row r="38" spans="1:15" ht="12.75">
      <c r="A38" s="1">
        <f>+A30+1</f>
        <v>12</v>
      </c>
      <c r="B38" s="6" t="s">
        <v>81</v>
      </c>
      <c r="C38" s="122" t="s">
        <v>87</v>
      </c>
      <c r="D38" s="14"/>
      <c r="E38" s="121"/>
      <c r="F38" s="33">
        <v>14</v>
      </c>
      <c r="G38" s="33">
        <v>-14</v>
      </c>
      <c r="H38" s="33"/>
      <c r="I38" s="33"/>
      <c r="K38" s="152">
        <f>+SUM(L38:O38)</f>
        <v>0</v>
      </c>
      <c r="L38" s="153"/>
      <c r="M38" s="153"/>
      <c r="N38" s="153"/>
      <c r="O38" s="153"/>
    </row>
    <row r="39" spans="2:9" ht="12.75">
      <c r="B39" s="86"/>
      <c r="C39" s="14"/>
      <c r="D39" s="14"/>
      <c r="E39" s="51"/>
      <c r="F39" s="11"/>
      <c r="G39" s="11"/>
      <c r="H39" s="11"/>
      <c r="I39" s="11"/>
    </row>
    <row r="40" spans="2:15" ht="13.5" thickBot="1">
      <c r="B40" s="287" t="s">
        <v>109</v>
      </c>
      <c r="C40" s="287"/>
      <c r="D40" s="12"/>
      <c r="E40" s="51"/>
      <c r="F40" s="13">
        <f>+SUM(F38:F38)</f>
        <v>14</v>
      </c>
      <c r="G40" s="13">
        <f>+SUM(G38:G38)</f>
        <v>-14</v>
      </c>
      <c r="H40" s="13">
        <f>+SUM(H38:H38)</f>
        <v>0</v>
      </c>
      <c r="I40" s="13">
        <f>+SUM(I38:I38)</f>
        <v>0</v>
      </c>
      <c r="K40" s="151">
        <f>+K38</f>
        <v>0</v>
      </c>
      <c r="L40" s="151">
        <f>+L38</f>
        <v>0</v>
      </c>
      <c r="M40" s="151">
        <f>+M38</f>
        <v>0</v>
      </c>
      <c r="N40" s="151">
        <f>+N38</f>
        <v>0</v>
      </c>
      <c r="O40" s="151">
        <f>+O38</f>
        <v>0</v>
      </c>
    </row>
    <row r="41" spans="2:9" ht="12.75">
      <c r="B41" s="12"/>
      <c r="C41" s="12"/>
      <c r="F41" s="83"/>
      <c r="G41" s="83"/>
      <c r="H41" s="83"/>
      <c r="I41" s="83"/>
    </row>
    <row r="42" spans="2:15" ht="13.5" thickBot="1">
      <c r="B42" s="2" t="s">
        <v>88</v>
      </c>
      <c r="E42" s="34"/>
      <c r="F42" s="13">
        <f>+F40+F32+F20+F8</f>
        <v>-77.2</v>
      </c>
      <c r="G42" s="13">
        <f aca="true" t="shared" si="0" ref="G42:O42">+G40+G32+G20+G8</f>
        <v>-49</v>
      </c>
      <c r="H42" s="13">
        <f t="shared" si="0"/>
        <v>-5</v>
      </c>
      <c r="I42" s="13">
        <f t="shared" si="0"/>
        <v>-38.359</v>
      </c>
      <c r="K42" s="151">
        <f t="shared" si="0"/>
        <v>4.6</v>
      </c>
      <c r="L42" s="151">
        <f t="shared" si="0"/>
        <v>3</v>
      </c>
      <c r="M42" s="151">
        <f t="shared" si="0"/>
        <v>0.6</v>
      </c>
      <c r="N42" s="151">
        <f t="shared" si="0"/>
        <v>1</v>
      </c>
      <c r="O42" s="151">
        <f t="shared" si="0"/>
        <v>0</v>
      </c>
    </row>
    <row r="43" spans="6:9" ht="12.75">
      <c r="F43" s="83"/>
      <c r="G43" s="83"/>
      <c r="H43" s="83"/>
      <c r="I43" s="83"/>
    </row>
    <row r="44" spans="2:9" ht="12.75">
      <c r="B44" s="2" t="s">
        <v>127</v>
      </c>
      <c r="F44" s="4">
        <f>+F42+F4</f>
        <v>2494.8</v>
      </c>
      <c r="G44" s="4">
        <f>+G42+G4</f>
        <v>2445.8</v>
      </c>
      <c r="H44" s="4">
        <f>+H42+H4</f>
        <v>2440.8</v>
      </c>
      <c r="I44" s="4">
        <f>+I42+I4</f>
        <v>2402.4410000000003</v>
      </c>
    </row>
    <row r="45" ht="12.75" hidden="1"/>
    <row r="46" spans="2:9" ht="12.75" hidden="1">
      <c r="B46" s="2" t="s">
        <v>115</v>
      </c>
      <c r="F46" s="4">
        <v>2535.472</v>
      </c>
      <c r="G46" s="4">
        <v>2402.272</v>
      </c>
      <c r="H46" s="4">
        <v>2362.272</v>
      </c>
      <c r="I46" s="4">
        <v>2315.027</v>
      </c>
    </row>
    <row r="47" ht="12.75" hidden="1"/>
    <row r="48" spans="2:9" ht="12.75" hidden="1">
      <c r="B48" s="2" t="s">
        <v>128</v>
      </c>
      <c r="F48" s="4">
        <f>F44-F46</f>
        <v>-40.672000000000025</v>
      </c>
      <c r="G48" s="4">
        <f>G44-G46</f>
        <v>43.52800000000025</v>
      </c>
      <c r="H48" s="4">
        <f>H44-H46</f>
        <v>78.52800000000025</v>
      </c>
      <c r="I48" s="4">
        <f>I44-I46</f>
        <v>87.41400000000021</v>
      </c>
    </row>
    <row r="50" spans="2:3" ht="12.75">
      <c r="B50" s="46"/>
      <c r="C50" s="2" t="s">
        <v>363</v>
      </c>
    </row>
  </sheetData>
  <mergeCells count="9">
    <mergeCell ref="K2:O2"/>
    <mergeCell ref="B1:I1"/>
    <mergeCell ref="B8:C8"/>
    <mergeCell ref="B13:C13"/>
    <mergeCell ref="B40:C40"/>
    <mergeCell ref="B20:C20"/>
    <mergeCell ref="B25:C25"/>
    <mergeCell ref="B32:C32"/>
    <mergeCell ref="B37:C37"/>
  </mergeCells>
  <conditionalFormatting sqref="K26:O30 K32:O32 K38:O38 K40:O40 K6:O8 K14:O18 K20:O20 F39:I39 F34:I37 F26:I31 F22:I24 F7:I7 E6:I6 E7:E9 E13 F10:I13">
    <cfRule type="cellIs" priority="1" dxfId="0" operator="equal" stopIfTrue="1">
      <formula>0</formula>
    </cfRule>
  </conditionalFormatting>
  <printOptions/>
  <pageMargins left="0.75" right="0.75" top="1" bottom="1" header="0.5" footer="0.5"/>
  <pageSetup fitToHeight="3" horizontalDpi="600" verticalDpi="600" orientation="landscape" paperSize="9" scale="79" r:id="rId1"/>
  <headerFooter alignWithMargins="0">
    <oddHeader>&amp;C&amp;16Detailed General Fund Budget Proposals 2012-16&amp;R&amp;16Appendix 3</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33" customWidth="1"/>
    <col min="2" max="2" width="18.421875" style="264" customWidth="1"/>
    <col min="3" max="3" width="48.00390625" style="133" customWidth="1"/>
    <col min="4" max="4" width="1.8515625" style="133" customWidth="1"/>
    <col min="5" max="5" width="11.28125" style="133" bestFit="1" customWidth="1"/>
    <col min="6" max="6" width="12.00390625" style="133" bestFit="1" customWidth="1"/>
    <col min="7" max="9" width="9.421875" style="133" customWidth="1"/>
    <col min="10" max="10" width="1.28515625" style="133" customWidth="1"/>
    <col min="11" max="15" width="7.57421875" style="133" customWidth="1"/>
    <col min="16" max="28" width="0" style="133" hidden="1" customWidth="1"/>
    <col min="29" max="16384" width="9.140625" style="133" customWidth="1"/>
  </cols>
  <sheetData>
    <row r="1" spans="1:15" s="1" customFormat="1" ht="23.25">
      <c r="A1" s="290" t="s">
        <v>105</v>
      </c>
      <c r="B1" s="290"/>
      <c r="C1" s="290"/>
      <c r="D1" s="290"/>
      <c r="E1" s="290"/>
      <c r="F1" s="290"/>
      <c r="G1" s="290"/>
      <c r="H1" s="290"/>
      <c r="I1" s="290"/>
      <c r="J1" s="290"/>
      <c r="K1" s="290"/>
      <c r="L1" s="290"/>
      <c r="M1" s="290"/>
      <c r="N1" s="290"/>
      <c r="O1" s="290"/>
    </row>
    <row r="2" spans="1:27" s="1" customFormat="1" ht="12.75">
      <c r="A2" s="36" t="s">
        <v>131</v>
      </c>
      <c r="B2" s="263"/>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2:27" s="1" customFormat="1" ht="39.75">
      <c r="B3" s="263"/>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63.75">
      <c r="A5" s="1">
        <v>15</v>
      </c>
      <c r="B5" s="5" t="s">
        <v>161</v>
      </c>
      <c r="C5" s="6" t="s">
        <v>162</v>
      </c>
      <c r="D5" s="21"/>
      <c r="E5" s="47" t="s">
        <v>129</v>
      </c>
      <c r="F5" s="7">
        <v>-5</v>
      </c>
      <c r="G5" s="7"/>
      <c r="H5" s="7">
        <v>-5</v>
      </c>
      <c r="I5" s="7"/>
      <c r="K5" s="152">
        <f>+SUM(L5:O5)</f>
        <v>0</v>
      </c>
      <c r="L5" s="153"/>
      <c r="M5" s="153"/>
      <c r="N5" s="153"/>
      <c r="O5" s="153"/>
      <c r="Q5" s="202"/>
      <c r="R5" s="224"/>
      <c r="S5" s="224"/>
      <c r="T5" s="224"/>
      <c r="U5" s="224"/>
      <c r="W5" s="235">
        <f>+F5</f>
        <v>-5</v>
      </c>
      <c r="X5" s="235">
        <f>+IF(R5="y",G5,"")</f>
      </c>
      <c r="Y5" s="235">
        <f>+H5</f>
        <v>-5</v>
      </c>
      <c r="Z5" s="235">
        <f>+IF(T5="y",I5,"")</f>
      </c>
      <c r="AA5" s="231">
        <f>+IF(U5="y",#REF!,"")</f>
      </c>
    </row>
    <row r="6" spans="1:27" s="1" customFormat="1" ht="12.75">
      <c r="A6" s="1">
        <f>+A5+1</f>
        <v>16</v>
      </c>
      <c r="B6" s="5" t="s">
        <v>161</v>
      </c>
      <c r="C6" s="6" t="s">
        <v>163</v>
      </c>
      <c r="D6" s="21"/>
      <c r="E6" s="47" t="s">
        <v>129</v>
      </c>
      <c r="F6" s="7"/>
      <c r="G6" s="7">
        <v>-5</v>
      </c>
      <c r="H6" s="7">
        <v>-15</v>
      </c>
      <c r="I6" s="7"/>
      <c r="K6" s="152">
        <f>+SUM(L6:O6)</f>
        <v>0</v>
      </c>
      <c r="L6" s="153"/>
      <c r="M6" s="153"/>
      <c r="N6" s="153"/>
      <c r="O6" s="153"/>
      <c r="Q6" s="202"/>
      <c r="R6" s="224"/>
      <c r="S6" s="224"/>
      <c r="T6" s="224"/>
      <c r="U6" s="224"/>
      <c r="W6" s="235">
        <f>+IF(Q6="y",F6,"")</f>
      </c>
      <c r="X6" s="235">
        <f>+G6</f>
        <v>-5</v>
      </c>
      <c r="Y6" s="235">
        <f>+H6</f>
        <v>-15</v>
      </c>
      <c r="Z6" s="235">
        <f>+IF(T6="y",I6,"")</f>
      </c>
      <c r="AA6" s="231">
        <f>+IF(U6="y",#REF!,"")</f>
      </c>
    </row>
    <row r="7" spans="2:27" s="23" customFormat="1" ht="12.75">
      <c r="B7" s="8"/>
      <c r="C7" s="9"/>
      <c r="D7" s="15"/>
      <c r="E7" s="51"/>
      <c r="F7" s="10"/>
      <c r="G7" s="10"/>
      <c r="H7" s="10"/>
      <c r="I7" s="10"/>
      <c r="K7" s="155"/>
      <c r="L7" s="155"/>
      <c r="M7" s="155"/>
      <c r="N7" s="155"/>
      <c r="O7" s="155"/>
      <c r="W7" s="237"/>
      <c r="X7" s="237"/>
      <c r="Y7" s="237"/>
      <c r="Z7" s="237"/>
      <c r="AA7" s="237"/>
    </row>
    <row r="8" spans="2:27" s="23" customFormat="1" ht="13.5" thickBot="1">
      <c r="B8" s="287" t="s">
        <v>107</v>
      </c>
      <c r="C8" s="287"/>
      <c r="D8" s="12"/>
      <c r="E8" s="51"/>
      <c r="F8" s="13">
        <f>+SUM(F5:F6)</f>
        <v>-5</v>
      </c>
      <c r="G8" s="13">
        <f>+SUM(G5:G6)</f>
        <v>-5</v>
      </c>
      <c r="H8" s="13">
        <f>+SUM(H5:H6)</f>
        <v>-20</v>
      </c>
      <c r="I8" s="13">
        <f>+SUM(I5:I6)</f>
        <v>0</v>
      </c>
      <c r="K8" s="151">
        <f>+SUM(K5:K6)</f>
        <v>0</v>
      </c>
      <c r="L8" s="151">
        <f>+SUM(L5:L6)</f>
        <v>0</v>
      </c>
      <c r="M8" s="151">
        <f>+SUM(M5:M6)</f>
        <v>0</v>
      </c>
      <c r="N8" s="151">
        <f>+SUM(N5:N6)</f>
        <v>0</v>
      </c>
      <c r="O8" s="151">
        <f>+SUM(O5:O6)</f>
        <v>0</v>
      </c>
      <c r="W8" s="13">
        <f>+SUM(W5:W6)</f>
        <v>-5</v>
      </c>
      <c r="X8" s="13">
        <f>+SUM(X5:X6)</f>
        <v>-5</v>
      </c>
      <c r="Y8" s="13">
        <f>+SUM(Y5:Y6)</f>
        <v>-20</v>
      </c>
      <c r="Z8" s="13">
        <f>+SUM(Z5:Z6)</f>
        <v>0</v>
      </c>
      <c r="AA8" s="13">
        <f>+SUM(AA5:AA6)</f>
        <v>0</v>
      </c>
    </row>
    <row r="10" ht="15.75">
      <c r="A10" s="248" t="s">
        <v>212</v>
      </c>
    </row>
    <row r="11" spans="1:28" s="1" customFormat="1" ht="25.5">
      <c r="A11" s="30">
        <v>5</v>
      </c>
      <c r="B11" s="5" t="s">
        <v>213</v>
      </c>
      <c r="C11" s="6" t="s">
        <v>218</v>
      </c>
      <c r="D11" s="21"/>
      <c r="E11" s="62" t="s">
        <v>129</v>
      </c>
      <c r="F11" s="7">
        <v>-28</v>
      </c>
      <c r="G11" s="7"/>
      <c r="H11" s="7"/>
      <c r="I11" s="7"/>
      <c r="K11" s="152">
        <f aca="true" t="shared" si="0" ref="K11:K23">+SUM(L11:O11)</f>
        <v>0</v>
      </c>
      <c r="L11" s="153"/>
      <c r="M11" s="153"/>
      <c r="N11" s="153"/>
      <c r="O11" s="153"/>
      <c r="R11" s="202"/>
      <c r="S11" s="224"/>
      <c r="T11" s="224"/>
      <c r="U11" s="224"/>
      <c r="V11" s="224"/>
      <c r="X11" s="235">
        <f>+F11</f>
        <v>-28</v>
      </c>
      <c r="Y11" s="231">
        <f aca="true" t="shared" si="1" ref="Y11:Y20">+IF(S11="y",G11,"")</f>
      </c>
      <c r="Z11" s="231">
        <f aca="true" t="shared" si="2" ref="Z11:Z20">+IF(T11="y",H11,"")</f>
      </c>
      <c r="AA11" s="231">
        <f aca="true" t="shared" si="3" ref="AA11:AA20">+IF(U11="y",I11,"")</f>
      </c>
      <c r="AB11" s="231">
        <f>+IF(W11="y",#REF!,"")</f>
      </c>
    </row>
    <row r="12" spans="1:28" s="1" customFormat="1" ht="25.5">
      <c r="A12" s="30">
        <f>+A11+1</f>
        <v>6</v>
      </c>
      <c r="B12" s="5" t="s">
        <v>219</v>
      </c>
      <c r="C12" s="6" t="s">
        <v>220</v>
      </c>
      <c r="D12" s="21"/>
      <c r="E12" s="62" t="s">
        <v>129</v>
      </c>
      <c r="F12" s="7">
        <v>-30</v>
      </c>
      <c r="G12" s="7"/>
      <c r="H12" s="7"/>
      <c r="I12" s="7"/>
      <c r="K12" s="152">
        <f t="shared" si="0"/>
        <v>0</v>
      </c>
      <c r="L12" s="153"/>
      <c r="M12" s="153"/>
      <c r="N12" s="153"/>
      <c r="O12" s="153"/>
      <c r="R12" s="202"/>
      <c r="S12" s="224"/>
      <c r="T12" s="224"/>
      <c r="U12" s="224"/>
      <c r="V12" s="224"/>
      <c r="X12" s="235">
        <f aca="true" t="shared" si="4" ref="X12:X23">+F12</f>
        <v>-30</v>
      </c>
      <c r="Y12" s="231">
        <f t="shared" si="1"/>
      </c>
      <c r="Z12" s="231">
        <f t="shared" si="2"/>
      </c>
      <c r="AA12" s="231">
        <f t="shared" si="3"/>
      </c>
      <c r="AB12" s="231">
        <f>+IF(W12="y",#REF!,"")</f>
      </c>
    </row>
    <row r="13" spans="1:28" s="1" customFormat="1" ht="25.5">
      <c r="A13" s="30">
        <f aca="true" t="shared" si="5" ref="A13:A30">+A12+1</f>
        <v>7</v>
      </c>
      <c r="B13" s="5" t="s">
        <v>219</v>
      </c>
      <c r="C13" s="6" t="s">
        <v>221</v>
      </c>
      <c r="D13" s="21"/>
      <c r="E13" s="62" t="s">
        <v>133</v>
      </c>
      <c r="F13" s="7">
        <v>-10.7</v>
      </c>
      <c r="G13" s="7"/>
      <c r="H13" s="7"/>
      <c r="I13" s="7"/>
      <c r="K13" s="152">
        <f t="shared" si="0"/>
        <v>0</v>
      </c>
      <c r="L13" s="153"/>
      <c r="M13" s="153"/>
      <c r="N13" s="153"/>
      <c r="O13" s="153"/>
      <c r="R13" s="202"/>
      <c r="S13" s="224"/>
      <c r="T13" s="224"/>
      <c r="U13" s="224"/>
      <c r="V13" s="224"/>
      <c r="X13" s="235">
        <f t="shared" si="4"/>
        <v>-10.7</v>
      </c>
      <c r="Y13" s="231">
        <f t="shared" si="1"/>
      </c>
      <c r="Z13" s="231">
        <f t="shared" si="2"/>
      </c>
      <c r="AA13" s="231">
        <f t="shared" si="3"/>
      </c>
      <c r="AB13" s="231">
        <f>+IF(W13="y",#REF!,"")</f>
      </c>
    </row>
    <row r="14" spans="1:28" s="1" customFormat="1" ht="25.5">
      <c r="A14" s="30">
        <f t="shared" si="5"/>
        <v>8</v>
      </c>
      <c r="B14" s="5" t="s">
        <v>219</v>
      </c>
      <c r="C14" s="6" t="s">
        <v>222</v>
      </c>
      <c r="D14" s="21"/>
      <c r="E14" s="62" t="s">
        <v>133</v>
      </c>
      <c r="F14" s="7">
        <v>-26.9</v>
      </c>
      <c r="G14" s="7"/>
      <c r="H14" s="7"/>
      <c r="I14" s="7"/>
      <c r="K14" s="152">
        <f t="shared" si="0"/>
        <v>0</v>
      </c>
      <c r="L14" s="153"/>
      <c r="M14" s="153"/>
      <c r="N14" s="153"/>
      <c r="O14" s="153"/>
      <c r="R14" s="202"/>
      <c r="S14" s="224"/>
      <c r="T14" s="224"/>
      <c r="U14" s="224"/>
      <c r="V14" s="224"/>
      <c r="X14" s="235">
        <f t="shared" si="4"/>
        <v>-26.9</v>
      </c>
      <c r="Y14" s="231">
        <f t="shared" si="1"/>
      </c>
      <c r="Z14" s="231">
        <f t="shared" si="2"/>
      </c>
      <c r="AA14" s="231">
        <f t="shared" si="3"/>
      </c>
      <c r="AB14" s="231">
        <f>+IF(W14="y",#REF!,"")</f>
      </c>
    </row>
    <row r="15" spans="1:28" s="1" customFormat="1" ht="12.75">
      <c r="A15" s="30">
        <f t="shared" si="5"/>
        <v>9</v>
      </c>
      <c r="B15" s="5" t="s">
        <v>219</v>
      </c>
      <c r="C15" s="6" t="s">
        <v>223</v>
      </c>
      <c r="D15" s="21"/>
      <c r="E15" s="62" t="s">
        <v>133</v>
      </c>
      <c r="F15" s="7">
        <v>-43.9</v>
      </c>
      <c r="G15" s="7"/>
      <c r="H15" s="7"/>
      <c r="I15" s="7"/>
      <c r="K15" s="152">
        <f t="shared" si="0"/>
        <v>0</v>
      </c>
      <c r="L15" s="153"/>
      <c r="M15" s="153"/>
      <c r="N15" s="153"/>
      <c r="O15" s="153"/>
      <c r="R15" s="202"/>
      <c r="S15" s="224"/>
      <c r="T15" s="224"/>
      <c r="U15" s="224"/>
      <c r="V15" s="224"/>
      <c r="X15" s="235">
        <f t="shared" si="4"/>
        <v>-43.9</v>
      </c>
      <c r="Y15" s="231">
        <f t="shared" si="1"/>
      </c>
      <c r="Z15" s="231">
        <f t="shared" si="2"/>
      </c>
      <c r="AA15" s="231">
        <f t="shared" si="3"/>
      </c>
      <c r="AB15" s="231">
        <f>+IF(W15="y",#REF!,"")</f>
      </c>
    </row>
    <row r="16" spans="1:28" s="1" customFormat="1" ht="12.75">
      <c r="A16" s="30">
        <f t="shared" si="5"/>
        <v>10</v>
      </c>
      <c r="B16" s="5" t="s">
        <v>219</v>
      </c>
      <c r="C16" s="6" t="s">
        <v>224</v>
      </c>
      <c r="D16" s="21"/>
      <c r="E16" s="62" t="s">
        <v>133</v>
      </c>
      <c r="F16" s="7">
        <v>-1.1</v>
      </c>
      <c r="G16" s="7"/>
      <c r="H16" s="7"/>
      <c r="I16" s="7"/>
      <c r="K16" s="152">
        <f t="shared" si="0"/>
        <v>0</v>
      </c>
      <c r="L16" s="153"/>
      <c r="M16" s="153"/>
      <c r="N16" s="153"/>
      <c r="O16" s="153"/>
      <c r="R16" s="202"/>
      <c r="S16" s="224"/>
      <c r="T16" s="224"/>
      <c r="U16" s="224"/>
      <c r="V16" s="224"/>
      <c r="X16" s="235">
        <f t="shared" si="4"/>
        <v>-1.1</v>
      </c>
      <c r="Y16" s="231">
        <f t="shared" si="1"/>
      </c>
      <c r="Z16" s="231">
        <f t="shared" si="2"/>
      </c>
      <c r="AA16" s="231">
        <f t="shared" si="3"/>
      </c>
      <c r="AB16" s="231">
        <f>+IF(W16="y",#REF!,"")</f>
      </c>
    </row>
    <row r="17" spans="1:28" s="1" customFormat="1" ht="12.75">
      <c r="A17" s="30">
        <f t="shared" si="5"/>
        <v>11</v>
      </c>
      <c r="B17" s="5" t="s">
        <v>219</v>
      </c>
      <c r="C17" s="6" t="s">
        <v>225</v>
      </c>
      <c r="D17" s="21"/>
      <c r="E17" s="62" t="s">
        <v>133</v>
      </c>
      <c r="F17" s="7">
        <v>-0.4</v>
      </c>
      <c r="G17" s="7"/>
      <c r="H17" s="7"/>
      <c r="I17" s="7"/>
      <c r="K17" s="152">
        <f t="shared" si="0"/>
        <v>0</v>
      </c>
      <c r="L17" s="153"/>
      <c r="M17" s="153"/>
      <c r="N17" s="153"/>
      <c r="O17" s="153"/>
      <c r="R17" s="202"/>
      <c r="S17" s="224"/>
      <c r="T17" s="224"/>
      <c r="U17" s="224"/>
      <c r="V17" s="224"/>
      <c r="X17" s="235">
        <f t="shared" si="4"/>
        <v>-0.4</v>
      </c>
      <c r="Y17" s="231">
        <f t="shared" si="1"/>
      </c>
      <c r="Z17" s="231">
        <f t="shared" si="2"/>
      </c>
      <c r="AA17" s="231">
        <f t="shared" si="3"/>
      </c>
      <c r="AB17" s="231">
        <f>+IF(W17="y",#REF!,"")</f>
      </c>
    </row>
    <row r="18" spans="1:28" s="1" customFormat="1" ht="12.75">
      <c r="A18" s="30">
        <f t="shared" si="5"/>
        <v>12</v>
      </c>
      <c r="B18" s="5" t="s">
        <v>219</v>
      </c>
      <c r="C18" s="6" t="s">
        <v>226</v>
      </c>
      <c r="D18" s="21"/>
      <c r="E18" s="62" t="s">
        <v>133</v>
      </c>
      <c r="F18" s="7">
        <v>-121.3</v>
      </c>
      <c r="G18" s="7"/>
      <c r="H18" s="7"/>
      <c r="I18" s="7"/>
      <c r="K18" s="152">
        <f t="shared" si="0"/>
        <v>0</v>
      </c>
      <c r="L18" s="153"/>
      <c r="M18" s="153"/>
      <c r="N18" s="153"/>
      <c r="O18" s="153"/>
      <c r="R18" s="202"/>
      <c r="S18" s="224"/>
      <c r="T18" s="224"/>
      <c r="U18" s="224"/>
      <c r="V18" s="224"/>
      <c r="X18" s="235">
        <f t="shared" si="4"/>
        <v>-121.3</v>
      </c>
      <c r="Y18" s="231">
        <f t="shared" si="1"/>
      </c>
      <c r="Z18" s="231">
        <f t="shared" si="2"/>
      </c>
      <c r="AA18" s="231">
        <f t="shared" si="3"/>
      </c>
      <c r="AB18" s="231">
        <f>+IF(W18="y",#REF!,"")</f>
      </c>
    </row>
    <row r="19" spans="1:28" s="1" customFormat="1" ht="12.75">
      <c r="A19" s="30">
        <f t="shared" si="5"/>
        <v>13</v>
      </c>
      <c r="B19" s="5" t="s">
        <v>219</v>
      </c>
      <c r="C19" s="6" t="s">
        <v>227</v>
      </c>
      <c r="D19" s="21"/>
      <c r="E19" s="62" t="s">
        <v>133</v>
      </c>
      <c r="F19" s="7">
        <v>-5.3</v>
      </c>
      <c r="G19" s="7"/>
      <c r="H19" s="7"/>
      <c r="I19" s="7"/>
      <c r="K19" s="152">
        <f t="shared" si="0"/>
        <v>0</v>
      </c>
      <c r="L19" s="153"/>
      <c r="M19" s="153"/>
      <c r="N19" s="153"/>
      <c r="O19" s="153"/>
      <c r="R19" s="202"/>
      <c r="S19" s="224"/>
      <c r="T19" s="224"/>
      <c r="U19" s="224"/>
      <c r="V19" s="224"/>
      <c r="X19" s="235">
        <f t="shared" si="4"/>
        <v>-5.3</v>
      </c>
      <c r="Y19" s="231">
        <f t="shared" si="1"/>
      </c>
      <c r="Z19" s="231">
        <f t="shared" si="2"/>
      </c>
      <c r="AA19" s="231">
        <f t="shared" si="3"/>
      </c>
      <c r="AB19" s="231">
        <f>+IF(W19="y",#REF!,"")</f>
      </c>
    </row>
    <row r="20" spans="1:28" s="1" customFormat="1" ht="12.75">
      <c r="A20" s="30">
        <f t="shared" si="5"/>
        <v>14</v>
      </c>
      <c r="B20" s="5" t="s">
        <v>219</v>
      </c>
      <c r="C20" s="6" t="s">
        <v>228</v>
      </c>
      <c r="D20" s="21"/>
      <c r="E20" s="62" t="s">
        <v>133</v>
      </c>
      <c r="F20" s="7">
        <v>-2.5</v>
      </c>
      <c r="G20" s="7"/>
      <c r="H20" s="7"/>
      <c r="I20" s="7"/>
      <c r="K20" s="152">
        <f t="shared" si="0"/>
        <v>0</v>
      </c>
      <c r="L20" s="153"/>
      <c r="M20" s="153"/>
      <c r="N20" s="153"/>
      <c r="O20" s="153"/>
      <c r="R20" s="202"/>
      <c r="S20" s="224"/>
      <c r="T20" s="224"/>
      <c r="U20" s="224"/>
      <c r="V20" s="224"/>
      <c r="X20" s="235">
        <f t="shared" si="4"/>
        <v>-2.5</v>
      </c>
      <c r="Y20" s="231">
        <f t="shared" si="1"/>
      </c>
      <c r="Z20" s="231">
        <f t="shared" si="2"/>
      </c>
      <c r="AA20" s="231">
        <f t="shared" si="3"/>
      </c>
      <c r="AB20" s="231">
        <f>+IF(W20="y",#REF!,"")</f>
      </c>
    </row>
    <row r="21" spans="1:28" s="1" customFormat="1" ht="25.5">
      <c r="A21" s="30">
        <f t="shared" si="5"/>
        <v>15</v>
      </c>
      <c r="B21" s="5" t="s">
        <v>229</v>
      </c>
      <c r="C21" s="6" t="s">
        <v>230</v>
      </c>
      <c r="D21" s="21"/>
      <c r="E21" s="62" t="s">
        <v>129</v>
      </c>
      <c r="F21" s="7">
        <v>27</v>
      </c>
      <c r="G21" s="7">
        <v>8</v>
      </c>
      <c r="H21" s="7">
        <v>35</v>
      </c>
      <c r="I21" s="7"/>
      <c r="K21" s="152">
        <f t="shared" si="0"/>
        <v>0</v>
      </c>
      <c r="L21" s="153"/>
      <c r="M21" s="153"/>
      <c r="N21" s="153"/>
      <c r="O21" s="153"/>
      <c r="R21" s="202"/>
      <c r="S21" s="224"/>
      <c r="T21" s="224"/>
      <c r="U21" s="224"/>
      <c r="V21" s="224"/>
      <c r="X21" s="235">
        <f t="shared" si="4"/>
        <v>27</v>
      </c>
      <c r="Y21" s="231">
        <f>+G21</f>
        <v>8</v>
      </c>
      <c r="Z21" s="231">
        <f>+H21</f>
        <v>35</v>
      </c>
      <c r="AA21" s="231">
        <f aca="true" t="shared" si="6" ref="AA21:AA30">+IF(U21="y",I21,"")</f>
      </c>
      <c r="AB21" s="231">
        <f>+IF(W21="y",#REF!,"")</f>
      </c>
    </row>
    <row r="22" spans="1:28" s="1" customFormat="1" ht="25.5">
      <c r="A22" s="30">
        <f t="shared" si="5"/>
        <v>16</v>
      </c>
      <c r="B22" s="5" t="s">
        <v>229</v>
      </c>
      <c r="C22" s="6" t="s">
        <v>231</v>
      </c>
      <c r="D22" s="21"/>
      <c r="E22" s="62" t="s">
        <v>129</v>
      </c>
      <c r="F22" s="7">
        <v>-27</v>
      </c>
      <c r="G22" s="7">
        <v>-8</v>
      </c>
      <c r="H22" s="7">
        <v>-35</v>
      </c>
      <c r="I22" s="7"/>
      <c r="K22" s="152">
        <f t="shared" si="0"/>
        <v>0</v>
      </c>
      <c r="L22" s="153"/>
      <c r="M22" s="153"/>
      <c r="N22" s="153"/>
      <c r="O22" s="153"/>
      <c r="R22" s="202"/>
      <c r="S22" s="224"/>
      <c r="T22" s="224"/>
      <c r="U22" s="224"/>
      <c r="V22" s="224"/>
      <c r="X22" s="235">
        <f t="shared" si="4"/>
        <v>-27</v>
      </c>
      <c r="Y22" s="231">
        <f>+G22</f>
        <v>-8</v>
      </c>
      <c r="Z22" s="231">
        <f>+H22</f>
        <v>-35</v>
      </c>
      <c r="AA22" s="231">
        <f t="shared" si="6"/>
      </c>
      <c r="AB22" s="231">
        <f>+IF(W22="y",#REF!,"")</f>
      </c>
    </row>
    <row r="23" spans="1:28" s="1" customFormat="1" ht="25.5">
      <c r="A23" s="30">
        <f t="shared" si="5"/>
        <v>17</v>
      </c>
      <c r="B23" s="5" t="s">
        <v>229</v>
      </c>
      <c r="C23" s="6" t="s">
        <v>232</v>
      </c>
      <c r="D23" s="21"/>
      <c r="E23" s="62" t="s">
        <v>129</v>
      </c>
      <c r="F23" s="7">
        <v>-5</v>
      </c>
      <c r="G23" s="7"/>
      <c r="H23" s="7"/>
      <c r="I23" s="7"/>
      <c r="K23" s="152">
        <f t="shared" si="0"/>
        <v>0</v>
      </c>
      <c r="L23" s="153"/>
      <c r="M23" s="153"/>
      <c r="N23" s="153"/>
      <c r="O23" s="153"/>
      <c r="R23" s="202"/>
      <c r="S23" s="224"/>
      <c r="T23" s="224"/>
      <c r="U23" s="224"/>
      <c r="V23" s="224"/>
      <c r="X23" s="235">
        <f t="shared" si="4"/>
        <v>-5</v>
      </c>
      <c r="Y23" s="231">
        <f aca="true" t="shared" si="7" ref="Y23:Z28">+IF(S23="y",G23,"")</f>
      </c>
      <c r="Z23" s="231">
        <f t="shared" si="7"/>
      </c>
      <c r="AA23" s="231">
        <f t="shared" si="6"/>
      </c>
      <c r="AB23" s="231">
        <f>+IF(W23="y",#REF!,"")</f>
      </c>
    </row>
    <row r="24" spans="1:28" s="1" customFormat="1" ht="25.5">
      <c r="A24" s="30">
        <f t="shared" si="5"/>
        <v>18</v>
      </c>
      <c r="B24" s="5" t="s">
        <v>229</v>
      </c>
      <c r="C24" s="6" t="s">
        <v>233</v>
      </c>
      <c r="D24" s="21"/>
      <c r="E24" s="62" t="s">
        <v>129</v>
      </c>
      <c r="F24" s="7"/>
      <c r="G24" s="25">
        <v>-3</v>
      </c>
      <c r="H24" s="25">
        <v>-2</v>
      </c>
      <c r="I24" s="7"/>
      <c r="K24" s="152"/>
      <c r="L24" s="153"/>
      <c r="M24" s="153"/>
      <c r="N24" s="153"/>
      <c r="O24" s="153"/>
      <c r="R24" s="202"/>
      <c r="S24" s="153"/>
      <c r="T24" s="153"/>
      <c r="U24" s="224"/>
      <c r="V24" s="224"/>
      <c r="X24" s="235">
        <f>+IF(R24="y",F24,"")</f>
      </c>
      <c r="Y24" s="7">
        <f t="shared" si="7"/>
      </c>
      <c r="Z24" s="7">
        <f t="shared" si="7"/>
      </c>
      <c r="AA24" s="231">
        <f t="shared" si="6"/>
      </c>
      <c r="AB24" s="231">
        <f>+IF(W24="y",#REF!,"")</f>
      </c>
    </row>
    <row r="25" spans="1:28" s="1" customFormat="1" ht="25.5">
      <c r="A25" s="30">
        <f t="shared" si="5"/>
        <v>19</v>
      </c>
      <c r="B25" s="5" t="s">
        <v>229</v>
      </c>
      <c r="C25" s="6" t="s">
        <v>234</v>
      </c>
      <c r="D25" s="21"/>
      <c r="E25" s="62" t="s">
        <v>129</v>
      </c>
      <c r="F25" s="7"/>
      <c r="G25" s="7"/>
      <c r="H25" s="7"/>
      <c r="I25" s="25">
        <v>-30</v>
      </c>
      <c r="K25" s="152">
        <f aca="true" t="shared" si="8" ref="K25:K30">+SUM(L25:O25)</f>
        <v>0</v>
      </c>
      <c r="L25" s="153"/>
      <c r="M25" s="153"/>
      <c r="N25" s="153"/>
      <c r="O25" s="153"/>
      <c r="R25" s="202"/>
      <c r="S25" s="224"/>
      <c r="T25" s="224"/>
      <c r="U25" s="153"/>
      <c r="V25" s="224"/>
      <c r="X25" s="235">
        <f>+IF(R25="y",F25,"")</f>
      </c>
      <c r="Y25" s="231">
        <f t="shared" si="7"/>
      </c>
      <c r="Z25" s="231">
        <f t="shared" si="7"/>
      </c>
      <c r="AA25" s="7">
        <f t="shared" si="6"/>
      </c>
      <c r="AB25" s="231">
        <f>+IF(W25="y",#REF!,"")</f>
      </c>
    </row>
    <row r="26" spans="1:30" s="1" customFormat="1" ht="51">
      <c r="A26" s="30">
        <f>+A25+1</f>
        <v>20</v>
      </c>
      <c r="B26" s="5" t="s">
        <v>158</v>
      </c>
      <c r="C26" s="6" t="s">
        <v>235</v>
      </c>
      <c r="D26" s="21"/>
      <c r="E26" s="62" t="s">
        <v>129</v>
      </c>
      <c r="F26" s="7">
        <v>-24</v>
      </c>
      <c r="G26" s="25">
        <v>-12</v>
      </c>
      <c r="H26" s="7"/>
      <c r="I26" s="7"/>
      <c r="K26" s="152">
        <f t="shared" si="8"/>
        <v>1</v>
      </c>
      <c r="L26" s="153">
        <v>1</v>
      </c>
      <c r="M26" s="153"/>
      <c r="N26" s="153"/>
      <c r="O26" s="153"/>
      <c r="P26" s="1" t="s">
        <v>374</v>
      </c>
      <c r="R26" s="202"/>
      <c r="S26" s="153"/>
      <c r="T26" s="224"/>
      <c r="U26" s="224"/>
      <c r="V26" s="224"/>
      <c r="X26" s="235">
        <f>+F26</f>
        <v>-24</v>
      </c>
      <c r="Y26" s="7">
        <f t="shared" si="7"/>
      </c>
      <c r="Z26" s="231">
        <f t="shared" si="7"/>
      </c>
      <c r="AA26" s="231">
        <f t="shared" si="6"/>
      </c>
      <c r="AB26" s="231">
        <f>+IF(W26="y",#REF!,"")</f>
      </c>
      <c r="AD26" s="1" t="s">
        <v>400</v>
      </c>
    </row>
    <row r="27" spans="1:28" s="1" customFormat="1" ht="25.5">
      <c r="A27" s="30">
        <f t="shared" si="5"/>
        <v>21</v>
      </c>
      <c r="B27" s="5" t="s">
        <v>158</v>
      </c>
      <c r="C27" s="6" t="s">
        <v>236</v>
      </c>
      <c r="D27" s="21"/>
      <c r="E27" s="62" t="s">
        <v>129</v>
      </c>
      <c r="F27" s="7"/>
      <c r="G27" s="7"/>
      <c r="H27" s="7"/>
      <c r="I27" s="25">
        <v>-194</v>
      </c>
      <c r="K27" s="152">
        <f t="shared" si="8"/>
        <v>0</v>
      </c>
      <c r="L27" s="153"/>
      <c r="M27" s="153"/>
      <c r="N27" s="153"/>
      <c r="O27" s="153"/>
      <c r="R27" s="202"/>
      <c r="S27" s="224"/>
      <c r="T27" s="224"/>
      <c r="U27" s="153"/>
      <c r="V27" s="224"/>
      <c r="X27" s="235">
        <f>+IF(R27="y",F27,"")</f>
      </c>
      <c r="Y27" s="231">
        <f t="shared" si="7"/>
      </c>
      <c r="Z27" s="231">
        <f t="shared" si="7"/>
      </c>
      <c r="AA27" s="7">
        <f t="shared" si="6"/>
      </c>
      <c r="AB27" s="231">
        <f>+IF(W27="y",#REF!,"")</f>
      </c>
    </row>
    <row r="28" spans="1:28" s="1" customFormat="1" ht="25.5">
      <c r="A28" s="30">
        <f t="shared" si="5"/>
        <v>22</v>
      </c>
      <c r="B28" s="5" t="s">
        <v>158</v>
      </c>
      <c r="C28" s="6" t="s">
        <v>237</v>
      </c>
      <c r="D28" s="21"/>
      <c r="E28" s="62" t="s">
        <v>129</v>
      </c>
      <c r="F28" s="7">
        <v>-94</v>
      </c>
      <c r="G28" s="7"/>
      <c r="H28" s="7"/>
      <c r="I28" s="25">
        <v>94</v>
      </c>
      <c r="K28" s="152">
        <f t="shared" si="8"/>
        <v>0</v>
      </c>
      <c r="L28" s="153"/>
      <c r="M28" s="153"/>
      <c r="N28" s="153"/>
      <c r="O28" s="153"/>
      <c r="R28" s="202"/>
      <c r="S28" s="224"/>
      <c r="T28" s="224"/>
      <c r="U28" s="153"/>
      <c r="V28" s="224"/>
      <c r="X28" s="235">
        <f>+F28</f>
        <v>-94</v>
      </c>
      <c r="Y28" s="231">
        <f t="shared" si="7"/>
      </c>
      <c r="Z28" s="231">
        <f t="shared" si="7"/>
      </c>
      <c r="AA28" s="7">
        <f t="shared" si="6"/>
      </c>
      <c r="AB28" s="231">
        <f>+IF(W28="y",#REF!,"")</f>
      </c>
    </row>
    <row r="29" spans="1:28" s="1" customFormat="1" ht="25.5">
      <c r="A29" s="30">
        <f t="shared" si="5"/>
        <v>23</v>
      </c>
      <c r="B29" s="5" t="s">
        <v>158</v>
      </c>
      <c r="C29" s="6" t="s">
        <v>238</v>
      </c>
      <c r="D29" s="21"/>
      <c r="E29" s="62" t="s">
        <v>129</v>
      </c>
      <c r="F29" s="7"/>
      <c r="G29" s="7">
        <v>-93</v>
      </c>
      <c r="H29" s="7">
        <v>-93</v>
      </c>
      <c r="I29" s="33"/>
      <c r="K29" s="152">
        <f t="shared" si="8"/>
        <v>0</v>
      </c>
      <c r="L29" s="153"/>
      <c r="M29" s="153"/>
      <c r="N29" s="153"/>
      <c r="O29" s="153"/>
      <c r="R29" s="202"/>
      <c r="S29" s="224"/>
      <c r="T29" s="224"/>
      <c r="U29" s="224"/>
      <c r="V29" s="224"/>
      <c r="X29" s="235">
        <f>+IF(R29="y",F29,"")</f>
      </c>
      <c r="Y29" s="231">
        <f>+G29</f>
        <v>-93</v>
      </c>
      <c r="Z29" s="231">
        <f>+H29</f>
        <v>-93</v>
      </c>
      <c r="AA29" s="231">
        <f t="shared" si="6"/>
      </c>
      <c r="AB29" s="231">
        <f>+IF(W29="y",#REF!,"")</f>
      </c>
    </row>
    <row r="30" spans="1:29" s="1" customFormat="1" ht="25.5">
      <c r="A30" s="30">
        <f t="shared" si="5"/>
        <v>24</v>
      </c>
      <c r="B30" s="5" t="s">
        <v>158</v>
      </c>
      <c r="C30" s="6" t="s">
        <v>239</v>
      </c>
      <c r="D30" s="21"/>
      <c r="E30" s="62" t="s">
        <v>129</v>
      </c>
      <c r="F30" s="7">
        <v>-27</v>
      </c>
      <c r="G30" s="7"/>
      <c r="H30" s="7"/>
      <c r="I30" s="25">
        <v>27</v>
      </c>
      <c r="K30" s="152">
        <f t="shared" si="8"/>
        <v>0</v>
      </c>
      <c r="L30" s="153"/>
      <c r="M30" s="153"/>
      <c r="N30" s="153"/>
      <c r="O30" s="153"/>
      <c r="R30" s="202"/>
      <c r="S30" s="224"/>
      <c r="T30" s="224"/>
      <c r="U30" s="153"/>
      <c r="V30" s="224"/>
      <c r="X30" s="235">
        <f>+F30</f>
        <v>-27</v>
      </c>
      <c r="Y30" s="231">
        <f>+IF(S30="y",G30,"")</f>
      </c>
      <c r="Z30" s="231">
        <f>+IF(T30="y",H30,"")</f>
      </c>
      <c r="AA30" s="7">
        <f t="shared" si="6"/>
      </c>
      <c r="AB30" s="231">
        <f>+IF(W30="y",#REF!,"")</f>
      </c>
      <c r="AC30" s="1" t="s">
        <v>400</v>
      </c>
    </row>
    <row r="31" spans="1:28" s="23" customFormat="1" ht="12.75">
      <c r="A31" s="31"/>
      <c r="B31" s="8"/>
      <c r="C31" s="9"/>
      <c r="D31" s="15"/>
      <c r="E31" s="29"/>
      <c r="F31" s="10"/>
      <c r="G31" s="10"/>
      <c r="H31" s="10"/>
      <c r="I31" s="10"/>
      <c r="K31" s="154"/>
      <c r="L31" s="154"/>
      <c r="M31" s="154"/>
      <c r="N31" s="154"/>
      <c r="O31" s="154"/>
      <c r="R31" s="154"/>
      <c r="S31" s="154"/>
      <c r="T31" s="154"/>
      <c r="U31" s="154"/>
      <c r="V31" s="154"/>
      <c r="X31" s="10"/>
      <c r="Y31" s="10"/>
      <c r="Z31" s="10"/>
      <c r="AA31" s="10"/>
      <c r="AB31" s="10"/>
    </row>
    <row r="32" spans="1:28" s="23" customFormat="1" ht="13.5" thickBot="1">
      <c r="A32" s="31"/>
      <c r="B32" s="288" t="s">
        <v>107</v>
      </c>
      <c r="C32" s="288"/>
      <c r="D32" s="58"/>
      <c r="E32" s="29"/>
      <c r="F32" s="13">
        <f>+SUM(F11:F30)</f>
        <v>-420.1</v>
      </c>
      <c r="G32" s="13">
        <f>+SUM(G11:G30)</f>
        <v>-108</v>
      </c>
      <c r="H32" s="13">
        <f>+SUM(H11:H30)</f>
        <v>-95</v>
      </c>
      <c r="I32" s="13">
        <f>+SUM(I11:I30)</f>
        <v>-103</v>
      </c>
      <c r="K32" s="151">
        <f>+SUM(K11:K30)</f>
        <v>1</v>
      </c>
      <c r="L32" s="151">
        <f>+SUM(L11:L30)</f>
        <v>1</v>
      </c>
      <c r="M32" s="151">
        <f>+SUM(M11:M30)</f>
        <v>0</v>
      </c>
      <c r="N32" s="151">
        <f>+SUM(N11:N30)</f>
        <v>0</v>
      </c>
      <c r="O32" s="151">
        <f>+SUM(O11:O30)</f>
        <v>0</v>
      </c>
      <c r="R32" s="151"/>
      <c r="S32" s="151"/>
      <c r="T32" s="151"/>
      <c r="U32" s="151"/>
      <c r="V32" s="151"/>
      <c r="X32" s="13">
        <f>+SUM(X11:X30)</f>
        <v>-420.1</v>
      </c>
      <c r="Y32" s="13">
        <f>+SUM(Y11:Y30)</f>
        <v>-93</v>
      </c>
      <c r="Z32" s="13">
        <f>+SUM(Z11:Z30)</f>
        <v>-93</v>
      </c>
      <c r="AA32" s="13">
        <f>+SUM(AA11:AA30)</f>
        <v>0</v>
      </c>
      <c r="AB32" s="13">
        <f>+SUM(AB11:AB30)</f>
        <v>0</v>
      </c>
    </row>
    <row r="34" ht="15.75">
      <c r="A34" s="248" t="s">
        <v>308</v>
      </c>
    </row>
    <row r="35" spans="1:28" s="1" customFormat="1" ht="38.25">
      <c r="A35" s="1">
        <v>7</v>
      </c>
      <c r="B35" s="5" t="s">
        <v>195</v>
      </c>
      <c r="C35" s="6" t="s">
        <v>196</v>
      </c>
      <c r="D35" s="21"/>
      <c r="E35" s="62" t="s">
        <v>129</v>
      </c>
      <c r="F35" s="17">
        <v>-10</v>
      </c>
      <c r="G35" s="7">
        <v>-10</v>
      </c>
      <c r="H35" s="7">
        <v>-10</v>
      </c>
      <c r="I35" s="7"/>
      <c r="K35" s="152">
        <f aca="true" t="shared" si="9" ref="K35:K48">+SUM(L35:O35)</f>
        <v>0</v>
      </c>
      <c r="L35" s="153"/>
      <c r="M35" s="153"/>
      <c r="N35" s="153"/>
      <c r="O35" s="153"/>
      <c r="Q35" s="133"/>
      <c r="R35" s="202"/>
      <c r="S35" s="224"/>
      <c r="T35" s="224"/>
      <c r="U35" s="224"/>
      <c r="V35" s="224"/>
      <c r="X35" s="235">
        <f aca="true" t="shared" si="10" ref="X35:Z36">+F35</f>
        <v>-10</v>
      </c>
      <c r="Y35" s="235">
        <f t="shared" si="10"/>
        <v>-10</v>
      </c>
      <c r="Z35" s="235">
        <f t="shared" si="10"/>
        <v>-10</v>
      </c>
      <c r="AA35" s="235">
        <f aca="true" t="shared" si="11" ref="AA35:AA48">+IF(U35="y",I35,"")</f>
      </c>
      <c r="AB35" s="231">
        <f>+IF(V35="y",#REF!,"")</f>
      </c>
    </row>
    <row r="36" spans="1:28" s="1" customFormat="1" ht="51">
      <c r="A36" s="1">
        <f aca="true" t="shared" si="12" ref="A36:A48">+A35+1</f>
        <v>8</v>
      </c>
      <c r="B36" s="5" t="s">
        <v>195</v>
      </c>
      <c r="C36" s="6" t="s">
        <v>197</v>
      </c>
      <c r="D36" s="21"/>
      <c r="E36" s="48" t="s">
        <v>133</v>
      </c>
      <c r="F36" s="17">
        <v>-10</v>
      </c>
      <c r="G36" s="7">
        <v>-10</v>
      </c>
      <c r="H36" s="7">
        <v>-10</v>
      </c>
      <c r="I36" s="7"/>
      <c r="K36" s="152">
        <f t="shared" si="9"/>
        <v>0</v>
      </c>
      <c r="L36" s="153"/>
      <c r="M36" s="153"/>
      <c r="N36" s="153"/>
      <c r="O36" s="153"/>
      <c r="Q36" s="133"/>
      <c r="R36" s="202"/>
      <c r="S36" s="224"/>
      <c r="T36" s="224"/>
      <c r="U36" s="224"/>
      <c r="V36" s="224"/>
      <c r="X36" s="235">
        <f t="shared" si="10"/>
        <v>-10</v>
      </c>
      <c r="Y36" s="235">
        <f t="shared" si="10"/>
        <v>-10</v>
      </c>
      <c r="Z36" s="235">
        <f t="shared" si="10"/>
        <v>-10</v>
      </c>
      <c r="AA36" s="235">
        <f t="shared" si="11"/>
      </c>
      <c r="AB36" s="231">
        <f>+IF(V36="y",#REF!,"")</f>
      </c>
    </row>
    <row r="37" spans="1:28" s="1" customFormat="1" ht="63.75">
      <c r="A37" s="1">
        <f t="shared" si="12"/>
        <v>9</v>
      </c>
      <c r="B37" s="5" t="s">
        <v>198</v>
      </c>
      <c r="C37" s="6" t="s">
        <v>199</v>
      </c>
      <c r="D37" s="21"/>
      <c r="E37" s="62" t="s">
        <v>129</v>
      </c>
      <c r="F37" s="17">
        <v>-43</v>
      </c>
      <c r="G37" s="7"/>
      <c r="H37" s="7"/>
      <c r="I37" s="7"/>
      <c r="K37" s="152">
        <f t="shared" si="9"/>
        <v>1</v>
      </c>
      <c r="L37" s="153">
        <v>1</v>
      </c>
      <c r="M37" s="153"/>
      <c r="N37" s="153"/>
      <c r="O37" s="153"/>
      <c r="P37" s="1" t="s">
        <v>312</v>
      </c>
      <c r="Q37" s="133"/>
      <c r="R37" s="202"/>
      <c r="S37" s="224"/>
      <c r="T37" s="224"/>
      <c r="U37" s="224"/>
      <c r="V37" s="224"/>
      <c r="X37" s="235">
        <f>+F37</f>
        <v>-43</v>
      </c>
      <c r="Y37" s="235">
        <f aca="true" t="shared" si="13" ref="Y37:Z42">+IF(S37="y",G37,"")</f>
      </c>
      <c r="Z37" s="235">
        <f t="shared" si="13"/>
      </c>
      <c r="AA37" s="235">
        <f t="shared" si="11"/>
      </c>
      <c r="AB37" s="231">
        <f>+IF(V37="y",#REF!,"")</f>
      </c>
    </row>
    <row r="38" spans="1:28" s="1" customFormat="1" ht="12.75">
      <c r="A38" s="1">
        <f t="shared" si="12"/>
        <v>10</v>
      </c>
      <c r="B38" s="5" t="s">
        <v>198</v>
      </c>
      <c r="C38" s="6" t="s">
        <v>200</v>
      </c>
      <c r="D38" s="21"/>
      <c r="E38" s="62" t="s">
        <v>129</v>
      </c>
      <c r="F38" s="24">
        <v>-8</v>
      </c>
      <c r="G38" s="25"/>
      <c r="H38" s="25"/>
      <c r="I38" s="25"/>
      <c r="K38" s="152">
        <f t="shared" si="9"/>
        <v>0</v>
      </c>
      <c r="L38" s="153"/>
      <c r="M38" s="153"/>
      <c r="N38" s="153"/>
      <c r="O38" s="153"/>
      <c r="Q38" s="133"/>
      <c r="R38" s="152"/>
      <c r="S38" s="224"/>
      <c r="T38" s="224"/>
      <c r="U38" s="224"/>
      <c r="V38" s="153"/>
      <c r="X38" s="236">
        <f>+IF(R38="y",F38,"")</f>
      </c>
      <c r="Y38" s="235">
        <f t="shared" si="13"/>
      </c>
      <c r="Z38" s="235">
        <f t="shared" si="13"/>
      </c>
      <c r="AA38" s="235">
        <f t="shared" si="11"/>
      </c>
      <c r="AB38" s="33">
        <f>+IF(V38="y",#REF!,"")</f>
      </c>
    </row>
    <row r="39" spans="1:28" s="1" customFormat="1" ht="38.25">
      <c r="A39" s="1">
        <f t="shared" si="12"/>
        <v>11</v>
      </c>
      <c r="B39" s="5" t="s">
        <v>190</v>
      </c>
      <c r="C39" s="6" t="s">
        <v>201</v>
      </c>
      <c r="D39" s="21"/>
      <c r="E39" s="48" t="s">
        <v>133</v>
      </c>
      <c r="F39" s="17">
        <v>-30</v>
      </c>
      <c r="G39" s="7"/>
      <c r="H39" s="7"/>
      <c r="I39" s="7"/>
      <c r="K39" s="152">
        <f t="shared" si="9"/>
        <v>0</v>
      </c>
      <c r="L39" s="153"/>
      <c r="M39" s="153"/>
      <c r="N39" s="153"/>
      <c r="O39" s="153"/>
      <c r="Q39" s="133"/>
      <c r="R39" s="202"/>
      <c r="S39" s="224"/>
      <c r="T39" s="224"/>
      <c r="U39" s="224"/>
      <c r="V39" s="224"/>
      <c r="X39" s="235">
        <f>+F39</f>
        <v>-30</v>
      </c>
      <c r="Y39" s="235">
        <f t="shared" si="13"/>
      </c>
      <c r="Z39" s="235">
        <f t="shared" si="13"/>
      </c>
      <c r="AA39" s="235">
        <f t="shared" si="11"/>
      </c>
      <c r="AB39" s="231">
        <f>+IF(V39="y",#REF!,"")</f>
      </c>
    </row>
    <row r="40" spans="1:28" s="1" customFormat="1" ht="25.5">
      <c r="A40" s="1">
        <f t="shared" si="12"/>
        <v>12</v>
      </c>
      <c r="B40" s="5" t="s">
        <v>190</v>
      </c>
      <c r="C40" s="6" t="s">
        <v>202</v>
      </c>
      <c r="D40" s="21"/>
      <c r="E40" s="48" t="s">
        <v>133</v>
      </c>
      <c r="F40" s="17">
        <v>-30</v>
      </c>
      <c r="G40" s="7"/>
      <c r="H40" s="7"/>
      <c r="I40" s="7"/>
      <c r="K40" s="152">
        <f t="shared" si="9"/>
        <v>0</v>
      </c>
      <c r="L40" s="153"/>
      <c r="M40" s="153"/>
      <c r="N40" s="153"/>
      <c r="O40" s="153"/>
      <c r="Q40" s="133"/>
      <c r="R40" s="202"/>
      <c r="S40" s="224"/>
      <c r="T40" s="224"/>
      <c r="U40" s="224"/>
      <c r="V40" s="224"/>
      <c r="X40" s="235">
        <f>+F40</f>
        <v>-30</v>
      </c>
      <c r="Y40" s="235">
        <f t="shared" si="13"/>
      </c>
      <c r="Z40" s="235">
        <f t="shared" si="13"/>
      </c>
      <c r="AA40" s="235">
        <f t="shared" si="11"/>
      </c>
      <c r="AB40" s="231">
        <f>+IF(V40="y",#REF!,"")</f>
      </c>
    </row>
    <row r="41" spans="1:28" s="1" customFormat="1" ht="51">
      <c r="A41" s="1">
        <f t="shared" si="12"/>
        <v>13</v>
      </c>
      <c r="B41" s="5" t="s">
        <v>190</v>
      </c>
      <c r="C41" s="6" t="s">
        <v>203</v>
      </c>
      <c r="D41" s="21"/>
      <c r="E41" s="48" t="s">
        <v>133</v>
      </c>
      <c r="F41" s="17">
        <v>-10</v>
      </c>
      <c r="G41" s="7"/>
      <c r="H41" s="7"/>
      <c r="I41" s="7"/>
      <c r="K41" s="152">
        <f t="shared" si="9"/>
        <v>0</v>
      </c>
      <c r="L41" s="153"/>
      <c r="M41" s="153"/>
      <c r="N41" s="153"/>
      <c r="O41" s="153"/>
      <c r="Q41" s="133"/>
      <c r="R41" s="202"/>
      <c r="S41" s="224"/>
      <c r="T41" s="224"/>
      <c r="U41" s="224"/>
      <c r="V41" s="224"/>
      <c r="X41" s="235">
        <f>+F41</f>
        <v>-10</v>
      </c>
      <c r="Y41" s="235">
        <f t="shared" si="13"/>
      </c>
      <c r="Z41" s="235">
        <f t="shared" si="13"/>
      </c>
      <c r="AA41" s="235">
        <f t="shared" si="11"/>
      </c>
      <c r="AB41" s="231">
        <f>+IF(V41="y",#REF!,"")</f>
      </c>
    </row>
    <row r="42" spans="1:28" s="1" customFormat="1" ht="25.5">
      <c r="A42" s="1">
        <f t="shared" si="12"/>
        <v>14</v>
      </c>
      <c r="B42" s="5" t="s">
        <v>190</v>
      </c>
      <c r="C42" s="6" t="s">
        <v>204</v>
      </c>
      <c r="D42" s="21"/>
      <c r="E42" s="48" t="s">
        <v>133</v>
      </c>
      <c r="F42" s="17">
        <v>-10</v>
      </c>
      <c r="G42" s="7"/>
      <c r="H42" s="7"/>
      <c r="I42" s="7"/>
      <c r="K42" s="152">
        <f t="shared" si="9"/>
        <v>0</v>
      </c>
      <c r="L42" s="153"/>
      <c r="M42" s="153"/>
      <c r="N42" s="153"/>
      <c r="O42" s="153"/>
      <c r="Q42" s="133"/>
      <c r="R42" s="202"/>
      <c r="S42" s="224"/>
      <c r="T42" s="224"/>
      <c r="U42" s="224"/>
      <c r="V42" s="224"/>
      <c r="X42" s="235">
        <f>+F42</f>
        <v>-10</v>
      </c>
      <c r="Y42" s="235">
        <f t="shared" si="13"/>
      </c>
      <c r="Z42" s="235">
        <f t="shared" si="13"/>
      </c>
      <c r="AA42" s="235">
        <f t="shared" si="11"/>
      </c>
      <c r="AB42" s="231">
        <f>+IF(V42="y",#REF!,"")</f>
      </c>
    </row>
    <row r="43" spans="1:28" s="1" customFormat="1" ht="25.5">
      <c r="A43" s="1">
        <f t="shared" si="12"/>
        <v>15</v>
      </c>
      <c r="B43" s="5" t="s">
        <v>194</v>
      </c>
      <c r="C43" s="6" t="s">
        <v>205</v>
      </c>
      <c r="D43" s="21"/>
      <c r="E43" s="62" t="s">
        <v>133</v>
      </c>
      <c r="F43" s="17"/>
      <c r="G43" s="7">
        <v>-36</v>
      </c>
      <c r="H43" s="7"/>
      <c r="I43" s="7"/>
      <c r="K43" s="152">
        <f t="shared" si="9"/>
        <v>1</v>
      </c>
      <c r="L43" s="153"/>
      <c r="M43" s="153">
        <v>1</v>
      </c>
      <c r="N43" s="153"/>
      <c r="O43" s="153"/>
      <c r="P43" s="1" t="s">
        <v>312</v>
      </c>
      <c r="Q43" s="133"/>
      <c r="R43" s="202"/>
      <c r="S43" s="224"/>
      <c r="T43" s="224"/>
      <c r="U43" s="224"/>
      <c r="V43" s="224"/>
      <c r="X43" s="235">
        <f>+IF(R43="y",F43,"")</f>
      </c>
      <c r="Y43" s="235">
        <f>+G43</f>
        <v>-36</v>
      </c>
      <c r="Z43" s="235">
        <f>+IF(T43="y",H43,"")</f>
      </c>
      <c r="AA43" s="235">
        <f t="shared" si="11"/>
      </c>
      <c r="AB43" s="231">
        <f>+IF(V43="y",#REF!,"")</f>
      </c>
    </row>
    <row r="44" spans="1:28" s="1" customFormat="1" ht="25.5">
      <c r="A44" s="1">
        <f t="shared" si="12"/>
        <v>16</v>
      </c>
      <c r="B44" s="5" t="s">
        <v>194</v>
      </c>
      <c r="C44" s="6" t="s">
        <v>206</v>
      </c>
      <c r="D44" s="21"/>
      <c r="E44" s="62" t="s">
        <v>133</v>
      </c>
      <c r="F44" s="17">
        <v>-31</v>
      </c>
      <c r="G44" s="7"/>
      <c r="H44" s="7"/>
      <c r="I44" s="7"/>
      <c r="K44" s="152">
        <f t="shared" si="9"/>
        <v>1</v>
      </c>
      <c r="L44" s="153">
        <v>1</v>
      </c>
      <c r="M44" s="153"/>
      <c r="N44" s="153"/>
      <c r="O44" s="153"/>
      <c r="P44" s="1" t="s">
        <v>340</v>
      </c>
      <c r="Q44" s="133"/>
      <c r="R44" s="202"/>
      <c r="S44" s="224"/>
      <c r="T44" s="224"/>
      <c r="U44" s="224"/>
      <c r="V44" s="224"/>
      <c r="X44" s="235">
        <f>+F44</f>
        <v>-31</v>
      </c>
      <c r="Y44" s="235">
        <f>+IF(S44="y",G44,"")</f>
      </c>
      <c r="Z44" s="235">
        <f>+IF(T44="y",H44,"")</f>
      </c>
      <c r="AA44" s="235">
        <f t="shared" si="11"/>
      </c>
      <c r="AB44" s="231">
        <f>+IF(V44="y",#REF!,"")</f>
      </c>
    </row>
    <row r="45" spans="1:28" s="1" customFormat="1" ht="38.25">
      <c r="A45" s="1">
        <f t="shared" si="12"/>
        <v>17</v>
      </c>
      <c r="B45" s="5" t="s">
        <v>194</v>
      </c>
      <c r="C45" s="6" t="s">
        <v>207</v>
      </c>
      <c r="D45" s="21"/>
      <c r="E45" s="62" t="s">
        <v>133</v>
      </c>
      <c r="F45" s="17"/>
      <c r="G45" s="7">
        <v>-67</v>
      </c>
      <c r="H45" s="7"/>
      <c r="I45" s="7"/>
      <c r="K45" s="152">
        <f t="shared" si="9"/>
        <v>2</v>
      </c>
      <c r="L45" s="153"/>
      <c r="M45" s="153">
        <v>2</v>
      </c>
      <c r="N45" s="153"/>
      <c r="O45" s="153"/>
      <c r="P45" s="1" t="s">
        <v>312</v>
      </c>
      <c r="Q45" s="133"/>
      <c r="R45" s="202"/>
      <c r="S45" s="224"/>
      <c r="T45" s="224"/>
      <c r="U45" s="224"/>
      <c r="V45" s="224"/>
      <c r="X45" s="235">
        <f>+IF(R45="y",F45,"")</f>
      </c>
      <c r="Y45" s="235">
        <f>+G45</f>
        <v>-67</v>
      </c>
      <c r="Z45" s="235">
        <f>+IF(T45="y",H45,"")</f>
      </c>
      <c r="AA45" s="235">
        <f t="shared" si="11"/>
      </c>
      <c r="AB45" s="231">
        <f>+IF(V45="y",#REF!,"")</f>
      </c>
    </row>
    <row r="46" spans="1:28" s="1" customFormat="1" ht="63.75">
      <c r="A46" s="1">
        <f t="shared" si="12"/>
        <v>18</v>
      </c>
      <c r="B46" s="5" t="s">
        <v>194</v>
      </c>
      <c r="C46" s="6" t="s">
        <v>208</v>
      </c>
      <c r="D46" s="21"/>
      <c r="E46" s="62" t="s">
        <v>133</v>
      </c>
      <c r="F46" s="17"/>
      <c r="G46" s="7"/>
      <c r="H46" s="7">
        <v>-36</v>
      </c>
      <c r="I46" s="7"/>
      <c r="K46" s="152">
        <f t="shared" si="9"/>
        <v>1</v>
      </c>
      <c r="L46" s="153"/>
      <c r="M46" s="153"/>
      <c r="N46" s="153">
        <v>1</v>
      </c>
      <c r="O46" s="153"/>
      <c r="P46" s="1" t="s">
        <v>312</v>
      </c>
      <c r="Q46" s="133"/>
      <c r="R46" s="202"/>
      <c r="S46" s="224"/>
      <c r="T46" s="224"/>
      <c r="U46" s="224"/>
      <c r="V46" s="224"/>
      <c r="X46" s="235">
        <f>+IF(R46="y",F46,"")</f>
      </c>
      <c r="Y46" s="235">
        <f>+IF(S46="y",G46,"")</f>
      </c>
      <c r="Z46" s="235">
        <f>+H46</f>
        <v>-36</v>
      </c>
      <c r="AA46" s="235">
        <f t="shared" si="11"/>
      </c>
      <c r="AB46" s="231">
        <f>+IF(V46="y",#REF!,"")</f>
      </c>
    </row>
    <row r="47" spans="1:28" s="1" customFormat="1" ht="12.75">
      <c r="A47" s="1">
        <f t="shared" si="12"/>
        <v>19</v>
      </c>
      <c r="B47" s="5" t="s">
        <v>194</v>
      </c>
      <c r="C47" s="6" t="s">
        <v>209</v>
      </c>
      <c r="D47" s="21"/>
      <c r="E47" s="62" t="s">
        <v>133</v>
      </c>
      <c r="F47" s="17">
        <v>-10</v>
      </c>
      <c r="G47" s="7">
        <v>-10</v>
      </c>
      <c r="H47" s="7">
        <v>-10</v>
      </c>
      <c r="I47" s="7"/>
      <c r="K47" s="152">
        <f t="shared" si="9"/>
        <v>0</v>
      </c>
      <c r="L47" s="153"/>
      <c r="M47" s="153"/>
      <c r="N47" s="153"/>
      <c r="O47" s="153"/>
      <c r="Q47" s="133"/>
      <c r="R47" s="202"/>
      <c r="S47" s="224"/>
      <c r="T47" s="224"/>
      <c r="U47" s="224"/>
      <c r="V47" s="224"/>
      <c r="X47" s="235">
        <f>+F47</f>
        <v>-10</v>
      </c>
      <c r="Y47" s="235">
        <f>+G47</f>
        <v>-10</v>
      </c>
      <c r="Z47" s="235">
        <f>+H47</f>
        <v>-10</v>
      </c>
      <c r="AA47" s="235">
        <f t="shared" si="11"/>
      </c>
      <c r="AB47" s="231">
        <f>+IF(V47="y",#REF!,"")</f>
      </c>
    </row>
    <row r="48" spans="1:28" s="1" customFormat="1" ht="25.5">
      <c r="A48" s="1">
        <f t="shared" si="12"/>
        <v>20</v>
      </c>
      <c r="B48" s="5" t="s">
        <v>194</v>
      </c>
      <c r="C48" s="6" t="s">
        <v>53</v>
      </c>
      <c r="D48" s="21"/>
      <c r="E48" s="62" t="s">
        <v>133</v>
      </c>
      <c r="F48" s="17"/>
      <c r="G48" s="7"/>
      <c r="H48" s="7"/>
      <c r="I48" s="7"/>
      <c r="K48" s="152">
        <f t="shared" si="9"/>
        <v>0</v>
      </c>
      <c r="L48" s="153"/>
      <c r="M48" s="153"/>
      <c r="N48" s="153"/>
      <c r="O48" s="153"/>
      <c r="P48" s="1" t="s">
        <v>312</v>
      </c>
      <c r="Q48" s="133"/>
      <c r="R48" s="202"/>
      <c r="S48" s="224"/>
      <c r="T48" s="224"/>
      <c r="U48" s="224"/>
      <c r="V48" s="153"/>
      <c r="X48" s="235">
        <f>+IF(R48="y",F48,"")</f>
      </c>
      <c r="Y48" s="235">
        <f>+IF(S48="y",G48,"")</f>
      </c>
      <c r="Z48" s="235">
        <f>+IF(T48="y",H48,"")</f>
      </c>
      <c r="AA48" s="235">
        <f t="shared" si="11"/>
      </c>
      <c r="AB48" s="33">
        <f>+IF(V48="y",#REF!,"")</f>
      </c>
    </row>
    <row r="49" spans="2:28" s="23" customFormat="1" ht="12.75">
      <c r="B49" s="8"/>
      <c r="C49" s="9"/>
      <c r="D49" s="15"/>
      <c r="E49" s="29"/>
      <c r="F49" s="10"/>
      <c r="G49" s="10"/>
      <c r="H49" s="10"/>
      <c r="I49" s="10"/>
      <c r="K49" s="154"/>
      <c r="L49" s="154"/>
      <c r="M49" s="154"/>
      <c r="N49" s="154"/>
      <c r="O49" s="154"/>
      <c r="R49" s="154"/>
      <c r="S49" s="154"/>
      <c r="T49" s="154"/>
      <c r="U49" s="154"/>
      <c r="V49" s="154"/>
      <c r="X49" s="10"/>
      <c r="Y49" s="10"/>
      <c r="Z49" s="10"/>
      <c r="AA49" s="10"/>
      <c r="AB49" s="10"/>
    </row>
    <row r="50" spans="2:28" s="23" customFormat="1" ht="13.5" thickBot="1">
      <c r="B50" s="287" t="s">
        <v>107</v>
      </c>
      <c r="C50" s="287"/>
      <c r="D50" s="12"/>
      <c r="E50" s="29"/>
      <c r="F50" s="13">
        <f>+SUM(F35:F48)</f>
        <v>-192</v>
      </c>
      <c r="G50" s="13">
        <f>+SUM(G35:G48)</f>
        <v>-133</v>
      </c>
      <c r="H50" s="13">
        <f>+SUM(H35:H48)</f>
        <v>-66</v>
      </c>
      <c r="I50" s="13">
        <f>+SUM(I35:I48)</f>
        <v>0</v>
      </c>
      <c r="K50" s="151">
        <f>SUM(K35:K49)</f>
        <v>6</v>
      </c>
      <c r="L50" s="151">
        <f>SUM(L35:L49)</f>
        <v>2</v>
      </c>
      <c r="M50" s="151">
        <f>SUM(M35:M49)</f>
        <v>3</v>
      </c>
      <c r="N50" s="151">
        <f>SUM(N35:N49)</f>
        <v>1</v>
      </c>
      <c r="O50" s="151">
        <f>SUM(O35:O49)</f>
        <v>0</v>
      </c>
      <c r="R50" s="151"/>
      <c r="S50" s="151"/>
      <c r="T50" s="151"/>
      <c r="U50" s="151"/>
      <c r="V50" s="151"/>
      <c r="X50" s="13">
        <f>+SUM(X35:X48)</f>
        <v>-184</v>
      </c>
      <c r="Y50" s="13">
        <f>+SUM(Y35:Y48)</f>
        <v>-133</v>
      </c>
      <c r="Z50" s="13">
        <f>+SUM(Z35:Z48)</f>
        <v>-66</v>
      </c>
      <c r="AA50" s="13">
        <f>+SUM(AA35:AA48)</f>
        <v>0</v>
      </c>
      <c r="AB50" s="13">
        <f>+SUM(AB35:AB48)</f>
        <v>0</v>
      </c>
    </row>
    <row r="53" spans="1:15" s="253" customFormat="1" ht="18.75" thickBot="1">
      <c r="A53" s="252" t="s">
        <v>408</v>
      </c>
      <c r="B53" s="265"/>
      <c r="F53" s="254">
        <f>+F50+F32+F8</f>
        <v>-617.1</v>
      </c>
      <c r="G53" s="254">
        <f>+G50+G32+G8</f>
        <v>-246</v>
      </c>
      <c r="H53" s="254">
        <f>+H50+H32+H8</f>
        <v>-181</v>
      </c>
      <c r="I53" s="254">
        <f>+I50+I32+I8</f>
        <v>-103</v>
      </c>
      <c r="J53" s="255"/>
      <c r="K53" s="256">
        <f>+K50+K32+K8</f>
        <v>7</v>
      </c>
      <c r="L53" s="256">
        <f>+L50+L32+L8</f>
        <v>3</v>
      </c>
      <c r="M53" s="256">
        <f>+M50+M32+M8</f>
        <v>3</v>
      </c>
      <c r="N53" s="256">
        <f>+N50+N32+N8</f>
        <v>1</v>
      </c>
      <c r="O53" s="256">
        <f>+O50+O32+O8</f>
        <v>0</v>
      </c>
    </row>
    <row r="55" ht="15.75">
      <c r="A55" s="248" t="s">
        <v>33</v>
      </c>
    </row>
    <row r="56" spans="1:28" s="45" customFormat="1" ht="25.5">
      <c r="A56" s="35">
        <v>4</v>
      </c>
      <c r="B56" s="90" t="s">
        <v>38</v>
      </c>
      <c r="C56" s="107" t="s">
        <v>45</v>
      </c>
      <c r="D56" s="92"/>
      <c r="E56" s="42" t="s">
        <v>129</v>
      </c>
      <c r="F56" s="94">
        <v>-7</v>
      </c>
      <c r="G56" s="93"/>
      <c r="H56" s="93"/>
      <c r="I56" s="93"/>
      <c r="K56" s="162">
        <f aca="true" t="shared" si="14" ref="K56:K66">+SUM(L56:O56)</f>
        <v>0</v>
      </c>
      <c r="L56" s="163"/>
      <c r="M56" s="163"/>
      <c r="N56" s="163"/>
      <c r="O56" s="163"/>
      <c r="Q56" s="133"/>
      <c r="R56" s="162"/>
      <c r="S56" s="225"/>
      <c r="T56" s="225"/>
      <c r="U56" s="225"/>
      <c r="V56" s="225"/>
      <c r="X56" s="232">
        <f>+IF(R56="y",F56,"")</f>
      </c>
      <c r="Y56" s="233">
        <f>+IF(S56="y",G56,"")</f>
      </c>
      <c r="Z56" s="233">
        <f>+IF(T56="y",H56,"")</f>
      </c>
      <c r="AA56" s="233">
        <f>+IF(U56="y",I56,"")</f>
      </c>
      <c r="AB56" s="233">
        <f>+IF(V56="y",#REF!,"")</f>
      </c>
    </row>
    <row r="57" spans="1:28" s="45" customFormat="1" ht="38.25">
      <c r="A57" s="35">
        <v>5</v>
      </c>
      <c r="B57" s="90" t="s">
        <v>36</v>
      </c>
      <c r="C57" s="107" t="s">
        <v>39</v>
      </c>
      <c r="D57" s="92"/>
      <c r="E57" s="42" t="s">
        <v>129</v>
      </c>
      <c r="F57" s="93">
        <v>-7.2</v>
      </c>
      <c r="G57" s="95"/>
      <c r="H57" s="93"/>
      <c r="I57" s="93"/>
      <c r="K57" s="162">
        <f t="shared" si="14"/>
        <v>0</v>
      </c>
      <c r="L57" s="163"/>
      <c r="M57" s="163"/>
      <c r="N57" s="163"/>
      <c r="O57" s="163"/>
      <c r="Q57" s="133"/>
      <c r="R57" s="226"/>
      <c r="S57" s="225"/>
      <c r="T57" s="225"/>
      <c r="U57" s="225"/>
      <c r="V57" s="225"/>
      <c r="X57" s="234">
        <f>+F57</f>
        <v>-7.2</v>
      </c>
      <c r="Y57" s="233">
        <f>+IF(S57="y",G57,"")</f>
      </c>
      <c r="Z57" s="233">
        <f>+IF(T57="y",H57,"")</f>
      </c>
      <c r="AA57" s="233">
        <f>+IF(U57="y",I57,"")</f>
      </c>
      <c r="AB57" s="233">
        <f>+IF(V57="y",#REF!,"")</f>
      </c>
    </row>
    <row r="58" spans="1:28" s="45" customFormat="1" ht="38.25">
      <c r="A58" s="35">
        <v>6</v>
      </c>
      <c r="B58" s="90" t="s">
        <v>36</v>
      </c>
      <c r="C58" s="107" t="s">
        <v>40</v>
      </c>
      <c r="D58" s="92"/>
      <c r="E58" s="42" t="s">
        <v>133</v>
      </c>
      <c r="F58" s="93"/>
      <c r="G58" s="95">
        <v>-61</v>
      </c>
      <c r="H58" s="93"/>
      <c r="I58" s="93"/>
      <c r="K58" s="162">
        <f t="shared" si="14"/>
        <v>0</v>
      </c>
      <c r="L58" s="163"/>
      <c r="M58" s="163"/>
      <c r="N58" s="163"/>
      <c r="O58" s="163"/>
      <c r="Q58" s="133"/>
      <c r="R58" s="226"/>
      <c r="S58" s="225"/>
      <c r="T58" s="225"/>
      <c r="U58" s="225"/>
      <c r="V58" s="225"/>
      <c r="X58" s="234">
        <f>+IF(R58="y",F58,"")</f>
      </c>
      <c r="Y58" s="233">
        <f>+G58</f>
        <v>-61</v>
      </c>
      <c r="Z58" s="233">
        <f aca="true" t="shared" si="15" ref="Z58:Z66">+IF(T58="y",H58,"")</f>
      </c>
      <c r="AA58" s="233">
        <f aca="true" t="shared" si="16" ref="AA58:AA66">+IF(U58="y",I58,"")</f>
      </c>
      <c r="AB58" s="233">
        <f>+IF(V58="y",#REF!,"")</f>
      </c>
    </row>
    <row r="59" spans="1:28" s="45" customFormat="1" ht="51">
      <c r="A59" s="35">
        <v>7</v>
      </c>
      <c r="B59" s="90" t="s">
        <v>36</v>
      </c>
      <c r="C59" s="107" t="s">
        <v>43</v>
      </c>
      <c r="D59" s="92"/>
      <c r="E59" s="42" t="s">
        <v>133</v>
      </c>
      <c r="F59" s="95">
        <v>-11</v>
      </c>
      <c r="G59" s="93">
        <v>-10</v>
      </c>
      <c r="H59" s="94">
        <v>-4</v>
      </c>
      <c r="I59" s="93"/>
      <c r="K59" s="162">
        <f t="shared" si="14"/>
        <v>0</v>
      </c>
      <c r="L59" s="163"/>
      <c r="M59" s="163"/>
      <c r="N59" s="163"/>
      <c r="O59" s="163"/>
      <c r="Q59" s="133"/>
      <c r="R59" s="226"/>
      <c r="S59" s="225"/>
      <c r="T59" s="163"/>
      <c r="U59" s="225"/>
      <c r="V59" s="225"/>
      <c r="X59" s="234">
        <f>+F59</f>
        <v>-11</v>
      </c>
      <c r="Y59" s="234">
        <f>+G59</f>
        <v>-10</v>
      </c>
      <c r="Z59" s="93">
        <f t="shared" si="15"/>
      </c>
      <c r="AA59" s="233">
        <f t="shared" si="16"/>
      </c>
      <c r="AB59" s="233">
        <f>+IF(V59="y",#REF!,"")</f>
      </c>
    </row>
    <row r="60" spans="1:28" s="45" customFormat="1" ht="38.25">
      <c r="A60" s="35">
        <v>8</v>
      </c>
      <c r="B60" s="90" t="s">
        <v>36</v>
      </c>
      <c r="C60" s="107" t="s">
        <v>57</v>
      </c>
      <c r="D60" s="92"/>
      <c r="E60" s="42" t="s">
        <v>133</v>
      </c>
      <c r="F60" s="93"/>
      <c r="G60" s="93">
        <v>-15</v>
      </c>
      <c r="H60" s="93"/>
      <c r="I60" s="93"/>
      <c r="K60" s="162">
        <f t="shared" si="14"/>
        <v>0</v>
      </c>
      <c r="L60" s="163"/>
      <c r="M60" s="163"/>
      <c r="N60" s="163"/>
      <c r="O60" s="163"/>
      <c r="Q60" s="133"/>
      <c r="R60" s="226"/>
      <c r="S60" s="225"/>
      <c r="T60" s="225"/>
      <c r="U60" s="225"/>
      <c r="V60" s="225"/>
      <c r="X60" s="234">
        <f>+IF(R60="y",F60,"")</f>
      </c>
      <c r="Y60" s="233">
        <f>+G60</f>
        <v>-15</v>
      </c>
      <c r="Z60" s="233">
        <f t="shared" si="15"/>
      </c>
      <c r="AA60" s="233">
        <f t="shared" si="16"/>
      </c>
      <c r="AB60" s="233">
        <f>+IF(V60="y",#REF!,"")</f>
      </c>
    </row>
    <row r="61" spans="1:28" s="45" customFormat="1" ht="25.5">
      <c r="A61" s="35">
        <v>9</v>
      </c>
      <c r="B61" s="90" t="s">
        <v>37</v>
      </c>
      <c r="C61" s="107" t="s">
        <v>58</v>
      </c>
      <c r="D61" s="92"/>
      <c r="E61" s="42" t="s">
        <v>133</v>
      </c>
      <c r="F61" s="93">
        <v>-20</v>
      </c>
      <c r="G61" s="93"/>
      <c r="H61" s="93"/>
      <c r="I61" s="93"/>
      <c r="K61" s="162">
        <f t="shared" si="14"/>
        <v>0.5</v>
      </c>
      <c r="L61" s="163">
        <v>0.5</v>
      </c>
      <c r="M61" s="163"/>
      <c r="N61" s="163"/>
      <c r="O61" s="163"/>
      <c r="P61" s="45" t="s">
        <v>338</v>
      </c>
      <c r="Q61" s="133"/>
      <c r="R61" s="226"/>
      <c r="S61" s="225"/>
      <c r="T61" s="225"/>
      <c r="U61" s="225"/>
      <c r="V61" s="225"/>
      <c r="X61" s="234">
        <f>+F61</f>
        <v>-20</v>
      </c>
      <c r="Y61" s="233">
        <f>+IF(S61="y",G61,"")</f>
      </c>
      <c r="Z61" s="233">
        <f t="shared" si="15"/>
      </c>
      <c r="AA61" s="233">
        <f t="shared" si="16"/>
      </c>
      <c r="AB61" s="233">
        <f>+IF(V61="y",#REF!,"")</f>
      </c>
    </row>
    <row r="62" spans="1:28" s="45" customFormat="1" ht="12.75">
      <c r="A62" s="35">
        <v>10</v>
      </c>
      <c r="B62" s="90" t="s">
        <v>37</v>
      </c>
      <c r="C62" s="107" t="s">
        <v>59</v>
      </c>
      <c r="D62" s="92"/>
      <c r="E62" s="42" t="s">
        <v>129</v>
      </c>
      <c r="F62" s="94">
        <v>-80</v>
      </c>
      <c r="G62" s="93"/>
      <c r="H62" s="93"/>
      <c r="I62" s="93">
        <v>0</v>
      </c>
      <c r="K62" s="162">
        <f t="shared" si="14"/>
        <v>0</v>
      </c>
      <c r="L62" s="163"/>
      <c r="M62" s="163"/>
      <c r="N62" s="163"/>
      <c r="O62" s="163"/>
      <c r="Q62" s="133"/>
      <c r="R62" s="162"/>
      <c r="S62" s="225"/>
      <c r="T62" s="225"/>
      <c r="U62" s="225"/>
      <c r="V62" s="225"/>
      <c r="X62" s="232">
        <f>+IF(R62="y",F62,"")</f>
      </c>
      <c r="Y62" s="233">
        <f>+IF(S62="y",G62,"")</f>
      </c>
      <c r="Z62" s="233">
        <f t="shared" si="15"/>
      </c>
      <c r="AA62" s="233">
        <f t="shared" si="16"/>
      </c>
      <c r="AB62" s="233">
        <f>+IF(V62="y",#REF!,"")</f>
      </c>
    </row>
    <row r="63" spans="1:28" s="45" customFormat="1" ht="12.75">
      <c r="A63" s="35">
        <v>12</v>
      </c>
      <c r="B63" s="90" t="s">
        <v>38</v>
      </c>
      <c r="C63" s="107" t="s">
        <v>61</v>
      </c>
      <c r="D63" s="92"/>
      <c r="E63" s="42" t="s">
        <v>132</v>
      </c>
      <c r="F63" s="94">
        <v>-40</v>
      </c>
      <c r="H63" s="93"/>
      <c r="I63" s="94">
        <v>-40</v>
      </c>
      <c r="K63" s="162">
        <f t="shared" si="14"/>
        <v>2</v>
      </c>
      <c r="L63" s="163">
        <v>1</v>
      </c>
      <c r="M63" s="163"/>
      <c r="N63" s="163"/>
      <c r="O63" s="163">
        <v>1</v>
      </c>
      <c r="P63" s="45" t="s">
        <v>341</v>
      </c>
      <c r="Q63" s="133"/>
      <c r="R63" s="162"/>
      <c r="S63" s="225"/>
      <c r="T63" s="225"/>
      <c r="U63" s="163"/>
      <c r="V63" s="225"/>
      <c r="X63" s="232">
        <f>+IF(R63="y",F63,"")</f>
      </c>
      <c r="Y63" s="233">
        <f>+IF(S63="y",G63,"")</f>
      </c>
      <c r="Z63" s="233">
        <f t="shared" si="15"/>
      </c>
      <c r="AA63" s="93">
        <f t="shared" si="16"/>
      </c>
      <c r="AB63" s="233">
        <f>+IF(V63="y",#REF!,"")</f>
      </c>
    </row>
    <row r="64" spans="1:28" s="45" customFormat="1" ht="38.25">
      <c r="A64" s="35">
        <v>14</v>
      </c>
      <c r="B64" s="90" t="s">
        <v>38</v>
      </c>
      <c r="C64" s="107" t="s">
        <v>44</v>
      </c>
      <c r="D64" s="92"/>
      <c r="E64" s="42" t="s">
        <v>132</v>
      </c>
      <c r="F64" s="93">
        <v>0</v>
      </c>
      <c r="G64" s="95">
        <v>-25</v>
      </c>
      <c r="H64" s="94">
        <v>-30</v>
      </c>
      <c r="I64" s="93"/>
      <c r="K64" s="162">
        <f t="shared" si="14"/>
        <v>2</v>
      </c>
      <c r="L64" s="163"/>
      <c r="M64" s="163">
        <v>1</v>
      </c>
      <c r="N64" s="163">
        <v>1</v>
      </c>
      <c r="O64" s="163"/>
      <c r="P64" s="45" t="s">
        <v>314</v>
      </c>
      <c r="Q64" s="133"/>
      <c r="R64" s="226"/>
      <c r="S64" s="225"/>
      <c r="T64" s="163"/>
      <c r="U64" s="225"/>
      <c r="V64" s="225"/>
      <c r="X64" s="234">
        <f>+IF(R64="y",F64,"")</f>
      </c>
      <c r="Y64" s="233">
        <f>+G64</f>
        <v>-25</v>
      </c>
      <c r="Z64" s="93">
        <f t="shared" si="15"/>
      </c>
      <c r="AA64" s="233">
        <f t="shared" si="16"/>
      </c>
      <c r="AB64" s="233">
        <f>+IF(V64="y",#REF!,"")</f>
      </c>
    </row>
    <row r="65" spans="1:28" s="45" customFormat="1" ht="25.5">
      <c r="A65" s="35">
        <v>15</v>
      </c>
      <c r="B65" s="90" t="s">
        <v>38</v>
      </c>
      <c r="C65" s="107" t="s">
        <v>64</v>
      </c>
      <c r="D65" s="92"/>
      <c r="E65" s="42" t="s">
        <v>133</v>
      </c>
      <c r="F65" s="94">
        <v>-60</v>
      </c>
      <c r="G65" s="93"/>
      <c r="H65" s="93"/>
      <c r="I65" s="93"/>
      <c r="K65" s="162">
        <f t="shared" si="14"/>
        <v>1</v>
      </c>
      <c r="L65" s="163">
        <v>1</v>
      </c>
      <c r="M65" s="163"/>
      <c r="N65" s="163"/>
      <c r="O65" s="163"/>
      <c r="P65" s="45" t="s">
        <v>315</v>
      </c>
      <c r="Q65" s="133"/>
      <c r="R65" s="162"/>
      <c r="S65" s="225"/>
      <c r="T65" s="225"/>
      <c r="U65" s="225"/>
      <c r="V65" s="225"/>
      <c r="X65" s="232">
        <f>+IF(R65="y",F65,"")</f>
      </c>
      <c r="Y65" s="233">
        <f>+IF(S65="y",G65,"")</f>
      </c>
      <c r="Z65" s="233">
        <f t="shared" si="15"/>
      </c>
      <c r="AA65" s="233">
        <f t="shared" si="16"/>
      </c>
      <c r="AB65" s="233">
        <f>+IF(V65="y",#REF!,"")</f>
      </c>
    </row>
    <row r="66" spans="1:28" s="45" customFormat="1" ht="12.75">
      <c r="A66" s="35">
        <v>16</v>
      </c>
      <c r="B66" s="90" t="s">
        <v>38</v>
      </c>
      <c r="C66" s="107" t="s">
        <v>65</v>
      </c>
      <c r="D66" s="92"/>
      <c r="E66" s="42" t="s">
        <v>133</v>
      </c>
      <c r="F66" s="93"/>
      <c r="G66" s="93"/>
      <c r="H66" s="93"/>
      <c r="I66" s="93"/>
      <c r="K66" s="162">
        <f t="shared" si="14"/>
        <v>0</v>
      </c>
      <c r="L66" s="163"/>
      <c r="M66" s="163"/>
      <c r="N66" s="163"/>
      <c r="O66" s="163"/>
      <c r="P66" s="45" t="s">
        <v>341</v>
      </c>
      <c r="Q66" s="133"/>
      <c r="R66" s="226"/>
      <c r="S66" s="225"/>
      <c r="T66" s="225"/>
      <c r="U66" s="225"/>
      <c r="V66" s="163"/>
      <c r="X66" s="234">
        <f>+IF(R66="y",F66,"")</f>
      </c>
      <c r="Y66" s="233">
        <f>+IF(S66="y",G66,"")</f>
      </c>
      <c r="Z66" s="233">
        <f t="shared" si="15"/>
      </c>
      <c r="AA66" s="233">
        <f t="shared" si="16"/>
      </c>
      <c r="AB66" s="93">
        <f>+IF(V66="y",#REF!,"")</f>
      </c>
    </row>
    <row r="67" spans="1:28" s="43" customFormat="1" ht="12.75">
      <c r="A67" s="40"/>
      <c r="B67" s="96"/>
      <c r="C67" s="97"/>
      <c r="D67" s="92"/>
      <c r="E67" s="99"/>
      <c r="F67" s="98"/>
      <c r="G67" s="98"/>
      <c r="H67" s="98"/>
      <c r="I67" s="98"/>
      <c r="K67" s="164"/>
      <c r="L67" s="164"/>
      <c r="M67" s="164"/>
      <c r="N67" s="164"/>
      <c r="O67" s="164"/>
      <c r="R67" s="164"/>
      <c r="S67" s="164"/>
      <c r="T67" s="164"/>
      <c r="U67" s="164"/>
      <c r="V67" s="164"/>
      <c r="X67" s="98"/>
      <c r="Y67" s="98"/>
      <c r="Z67" s="98"/>
      <c r="AA67" s="98"/>
      <c r="AB67" s="98"/>
    </row>
    <row r="68" spans="1:28" s="43" customFormat="1" ht="13.5" thickBot="1">
      <c r="A68" s="40"/>
      <c r="B68" s="289" t="s">
        <v>107</v>
      </c>
      <c r="C68" s="289"/>
      <c r="D68" s="101"/>
      <c r="E68" s="99"/>
      <c r="F68" s="102">
        <f>SUM(F56:F66)</f>
        <v>-225.2</v>
      </c>
      <c r="G68" s="102">
        <f>SUM(G56:G66)</f>
        <v>-111</v>
      </c>
      <c r="H68" s="102">
        <f>SUM(H56:H66)</f>
        <v>-34</v>
      </c>
      <c r="I68" s="102">
        <f>SUM(I56:I66)</f>
        <v>-40</v>
      </c>
      <c r="K68" s="165">
        <f>+SUM(K56:K66)</f>
        <v>5.5</v>
      </c>
      <c r="L68" s="165">
        <f>+SUM(L56:L66)</f>
        <v>2.5</v>
      </c>
      <c r="M68" s="165">
        <f>+SUM(M56:M66)</f>
        <v>1</v>
      </c>
      <c r="N68" s="165">
        <f>+SUM(N56:N66)</f>
        <v>1</v>
      </c>
      <c r="O68" s="165">
        <f>+SUM(O56:O66)</f>
        <v>1</v>
      </c>
      <c r="R68" s="165"/>
      <c r="S68" s="165"/>
      <c r="T68" s="165"/>
      <c r="U68" s="165"/>
      <c r="V68" s="165"/>
      <c r="X68" s="102">
        <f>+SUM(X56:X66)</f>
        <v>-38.2</v>
      </c>
      <c r="Y68" s="102">
        <f>+SUM(Y56:Y66)</f>
        <v>-111</v>
      </c>
      <c r="Z68" s="102">
        <f>+SUM(Z56:Z66)</f>
        <v>0</v>
      </c>
      <c r="AA68" s="102">
        <f>+SUM(AA56:AA66)</f>
        <v>0</v>
      </c>
      <c r="AB68" s="102">
        <f>+SUM(AB56:AB66)</f>
        <v>0</v>
      </c>
    </row>
    <row r="70" ht="15.75">
      <c r="A70" s="248" t="s">
        <v>17</v>
      </c>
    </row>
    <row r="71" spans="1:28" s="1" customFormat="1" ht="12.75">
      <c r="A71" s="30">
        <v>1</v>
      </c>
      <c r="B71" s="5" t="s">
        <v>18</v>
      </c>
      <c r="C71" s="6" t="s">
        <v>19</v>
      </c>
      <c r="D71" s="15"/>
      <c r="E71" s="37" t="s">
        <v>129</v>
      </c>
      <c r="F71" s="126">
        <v>-10.2</v>
      </c>
      <c r="G71" s="125"/>
      <c r="H71" s="125"/>
      <c r="I71" s="125"/>
      <c r="J71" s="133"/>
      <c r="K71" s="152">
        <f aca="true" t="shared" si="17" ref="K71:K76">+SUM(L71:O71)</f>
        <v>0</v>
      </c>
      <c r="L71" s="153"/>
      <c r="M71" s="153"/>
      <c r="N71" s="153"/>
      <c r="O71" s="153"/>
      <c r="R71" s="153"/>
      <c r="S71" s="224"/>
      <c r="T71" s="224"/>
      <c r="U71" s="224"/>
      <c r="V71" s="224"/>
      <c r="X71" s="7">
        <f>+IF(R71="y",F71,"")</f>
      </c>
      <c r="Y71" s="231">
        <f>+IF(S71="y",G71,"")</f>
      </c>
      <c r="Z71" s="231">
        <f>+IF(T71="y",H71,"")</f>
      </c>
      <c r="AA71" s="231">
        <f>+IF(U71="y",I71,"")</f>
      </c>
      <c r="AB71" s="231">
        <f>+IF(V71="y",#REF!,"")</f>
      </c>
    </row>
    <row r="72" spans="1:28" s="1" customFormat="1" ht="25.5">
      <c r="A72" s="30">
        <f aca="true" t="shared" si="18" ref="A72:A77">+A71+1</f>
        <v>2</v>
      </c>
      <c r="B72" s="5" t="s">
        <v>20</v>
      </c>
      <c r="C72" s="6" t="s">
        <v>21</v>
      </c>
      <c r="D72" s="15"/>
      <c r="E72" s="37" t="s">
        <v>129</v>
      </c>
      <c r="F72" s="125">
        <v>-16</v>
      </c>
      <c r="G72" s="125">
        <v>-13</v>
      </c>
      <c r="H72" s="125">
        <v>-13</v>
      </c>
      <c r="I72" s="125"/>
      <c r="J72" s="133"/>
      <c r="K72" s="152">
        <f t="shared" si="17"/>
        <v>0</v>
      </c>
      <c r="L72" s="153"/>
      <c r="M72" s="153"/>
      <c r="N72" s="153"/>
      <c r="O72" s="153"/>
      <c r="R72" s="224"/>
      <c r="S72" s="224"/>
      <c r="T72" s="224"/>
      <c r="U72" s="224"/>
      <c r="V72" s="224"/>
      <c r="X72" s="231">
        <f>+F72</f>
        <v>-16</v>
      </c>
      <c r="Y72" s="231">
        <f>+G72</f>
        <v>-13</v>
      </c>
      <c r="Z72" s="231">
        <f>+H72</f>
        <v>-13</v>
      </c>
      <c r="AA72" s="231">
        <f aca="true" t="shared" si="19" ref="AA72:AA77">+IF(U72="y",I72,"")</f>
      </c>
      <c r="AB72" s="231">
        <f>+IF(V72="y",#REF!,"")</f>
      </c>
    </row>
    <row r="73" spans="1:28" s="1" customFormat="1" ht="12.75">
      <c r="A73" s="30">
        <f t="shared" si="18"/>
        <v>3</v>
      </c>
      <c r="B73" s="5" t="s">
        <v>20</v>
      </c>
      <c r="C73" s="6" t="s">
        <v>22</v>
      </c>
      <c r="D73" s="15"/>
      <c r="E73" s="37" t="s">
        <v>129</v>
      </c>
      <c r="F73" s="131">
        <v>-3</v>
      </c>
      <c r="G73" s="125"/>
      <c r="H73" s="125"/>
      <c r="I73" s="125"/>
      <c r="J73" s="133"/>
      <c r="K73" s="152">
        <f t="shared" si="17"/>
        <v>0</v>
      </c>
      <c r="L73" s="153"/>
      <c r="M73" s="153"/>
      <c r="N73" s="153"/>
      <c r="O73" s="153"/>
      <c r="R73" s="224"/>
      <c r="S73" s="224"/>
      <c r="T73" s="224"/>
      <c r="U73" s="224"/>
      <c r="V73" s="224"/>
      <c r="X73" s="231">
        <f>+F73</f>
        <v>-3</v>
      </c>
      <c r="Y73" s="231">
        <f aca="true" t="shared" si="20" ref="Y73:Z75">+IF(S73="y",G73,"")</f>
      </c>
      <c r="Z73" s="231">
        <f t="shared" si="20"/>
      </c>
      <c r="AA73" s="231">
        <f t="shared" si="19"/>
      </c>
      <c r="AB73" s="231">
        <f>+IF(V73="y",#REF!,"")</f>
      </c>
    </row>
    <row r="74" spans="1:28" s="1" customFormat="1" ht="25.5">
      <c r="A74" s="30">
        <f t="shared" si="18"/>
        <v>4</v>
      </c>
      <c r="B74" s="5" t="s">
        <v>20</v>
      </c>
      <c r="C74" s="6" t="s">
        <v>23</v>
      </c>
      <c r="D74" s="15"/>
      <c r="E74" s="37" t="s">
        <v>132</v>
      </c>
      <c r="F74" s="125"/>
      <c r="G74" s="125"/>
      <c r="H74" s="125"/>
      <c r="I74" s="126">
        <v>-150</v>
      </c>
      <c r="J74" s="133"/>
      <c r="K74" s="152">
        <f t="shared" si="17"/>
        <v>0</v>
      </c>
      <c r="L74" s="153"/>
      <c r="M74" s="153"/>
      <c r="N74" s="153"/>
      <c r="O74" s="153"/>
      <c r="R74" s="224"/>
      <c r="S74" s="224"/>
      <c r="T74" s="224"/>
      <c r="U74" s="153"/>
      <c r="V74" s="224"/>
      <c r="X74" s="231">
        <f>+IF(R74="y",F74,"")</f>
      </c>
      <c r="Y74" s="231">
        <f t="shared" si="20"/>
      </c>
      <c r="Z74" s="231">
        <f t="shared" si="20"/>
      </c>
      <c r="AA74" s="7">
        <f t="shared" si="19"/>
      </c>
      <c r="AB74" s="231">
        <f>+IF(V74="y",#REF!,"")</f>
      </c>
    </row>
    <row r="75" spans="1:28" s="1" customFormat="1" ht="25.5">
      <c r="A75" s="30">
        <f t="shared" si="18"/>
        <v>5</v>
      </c>
      <c r="B75" s="5" t="s">
        <v>20</v>
      </c>
      <c r="C75" s="6" t="s">
        <v>362</v>
      </c>
      <c r="D75" s="15"/>
      <c r="E75" s="37" t="s">
        <v>132</v>
      </c>
      <c r="F75" s="125"/>
      <c r="G75" s="125"/>
      <c r="H75" s="125"/>
      <c r="I75" s="126">
        <v>-50</v>
      </c>
      <c r="J75" s="133"/>
      <c r="K75" s="152">
        <f t="shared" si="17"/>
        <v>0</v>
      </c>
      <c r="L75" s="153"/>
      <c r="M75" s="153"/>
      <c r="N75" s="153"/>
      <c r="O75" s="153"/>
      <c r="R75" s="224"/>
      <c r="S75" s="224"/>
      <c r="T75" s="224"/>
      <c r="U75" s="153"/>
      <c r="V75" s="224"/>
      <c r="X75" s="231">
        <f>+IF(R75="y",F75,"")</f>
      </c>
      <c r="Y75" s="231">
        <f t="shared" si="20"/>
      </c>
      <c r="Z75" s="231">
        <f t="shared" si="20"/>
      </c>
      <c r="AA75" s="7">
        <f t="shared" si="19"/>
      </c>
      <c r="AB75" s="231">
        <f>+IF(V75="y",#REF!,"")</f>
      </c>
    </row>
    <row r="76" spans="1:28" s="1" customFormat="1" ht="38.25">
      <c r="A76" s="30">
        <f t="shared" si="18"/>
        <v>6</v>
      </c>
      <c r="B76" s="5" t="s">
        <v>24</v>
      </c>
      <c r="C76" s="6" t="s">
        <v>25</v>
      </c>
      <c r="D76" s="15"/>
      <c r="E76" s="37" t="s">
        <v>129</v>
      </c>
      <c r="F76" s="125">
        <v>-2</v>
      </c>
      <c r="G76" s="125">
        <v>-2</v>
      </c>
      <c r="H76" s="125">
        <v>-2</v>
      </c>
      <c r="I76" s="125"/>
      <c r="J76" s="133"/>
      <c r="K76" s="152">
        <f t="shared" si="17"/>
        <v>0</v>
      </c>
      <c r="L76" s="153"/>
      <c r="M76" s="153"/>
      <c r="N76" s="153"/>
      <c r="O76" s="153"/>
      <c r="R76" s="224"/>
      <c r="S76" s="224"/>
      <c r="T76" s="224"/>
      <c r="U76" s="224"/>
      <c r="V76" s="224"/>
      <c r="X76" s="231">
        <f>+F76</f>
        <v>-2</v>
      </c>
      <c r="Y76" s="231">
        <f>+G76</f>
        <v>-2</v>
      </c>
      <c r="Z76" s="231">
        <f>+H76</f>
        <v>-2</v>
      </c>
      <c r="AA76" s="231">
        <f t="shared" si="19"/>
      </c>
      <c r="AB76" s="231">
        <f>+IF(V76="y",#REF!,"")</f>
      </c>
    </row>
    <row r="77" spans="1:28" s="1" customFormat="1" ht="25.5">
      <c r="A77" s="30">
        <f t="shared" si="18"/>
        <v>7</v>
      </c>
      <c r="B77" s="5" t="s">
        <v>24</v>
      </c>
      <c r="C77" s="6" t="s">
        <v>26</v>
      </c>
      <c r="D77" s="15"/>
      <c r="E77" s="37" t="s">
        <v>129</v>
      </c>
      <c r="F77" s="125">
        <v>-3</v>
      </c>
      <c r="G77" s="125">
        <v>-3</v>
      </c>
      <c r="H77" s="125"/>
      <c r="I77" s="125"/>
      <c r="J77" s="141"/>
      <c r="K77" s="152"/>
      <c r="L77" s="153"/>
      <c r="M77" s="153"/>
      <c r="N77" s="153"/>
      <c r="O77" s="153"/>
      <c r="R77" s="224"/>
      <c r="S77" s="224"/>
      <c r="T77" s="224"/>
      <c r="U77" s="224"/>
      <c r="V77" s="224"/>
      <c r="X77" s="231">
        <f>+F77</f>
        <v>-3</v>
      </c>
      <c r="Y77" s="231">
        <f>+G77</f>
        <v>-3</v>
      </c>
      <c r="Z77" s="231">
        <f>+IF(T77="y",H77,"")</f>
      </c>
      <c r="AA77" s="231">
        <f t="shared" si="19"/>
      </c>
      <c r="AB77" s="231">
        <f>+IF(V77="y",#REF!,"")</f>
      </c>
    </row>
    <row r="78" spans="1:10" s="23" customFormat="1" ht="12.75">
      <c r="A78" s="30"/>
      <c r="B78" s="8"/>
      <c r="C78" s="9"/>
      <c r="D78" s="15"/>
      <c r="E78" s="86"/>
      <c r="F78" s="127"/>
      <c r="G78" s="127"/>
      <c r="H78" s="127"/>
      <c r="I78" s="127"/>
      <c r="J78" s="141"/>
    </row>
    <row r="79" spans="1:28" s="23" customFormat="1" ht="13.5" thickBot="1">
      <c r="A79" s="31"/>
      <c r="B79" s="287" t="s">
        <v>107</v>
      </c>
      <c r="C79" s="287"/>
      <c r="D79" s="12"/>
      <c r="E79" s="86"/>
      <c r="F79" s="128">
        <f>+SUM(F71:F77)</f>
        <v>-34.2</v>
      </c>
      <c r="G79" s="128">
        <f>+SUM(G71:G77)</f>
        <v>-18</v>
      </c>
      <c r="H79" s="128">
        <f>+SUM(H71:H77)</f>
        <v>-15</v>
      </c>
      <c r="I79" s="128">
        <f>+SUM(I71:I77)</f>
        <v>-200</v>
      </c>
      <c r="J79" s="141"/>
      <c r="K79" s="151">
        <f>+SUM(K71:K76)</f>
        <v>0</v>
      </c>
      <c r="L79" s="151">
        <f>+SUM(L71:L76)</f>
        <v>0</v>
      </c>
      <c r="M79" s="151">
        <f>+SUM(M71:M76)</f>
        <v>0</v>
      </c>
      <c r="N79" s="151">
        <f>+SUM(N71:N76)</f>
        <v>0</v>
      </c>
      <c r="O79" s="151">
        <f>+SUM(O71:O76)</f>
        <v>0</v>
      </c>
      <c r="X79" s="128">
        <f>+SUM(X71:X77)</f>
        <v>-24</v>
      </c>
      <c r="Y79" s="128">
        <f>+SUM(Y71:Y77)</f>
        <v>-18</v>
      </c>
      <c r="Z79" s="128">
        <f>+SUM(Z71:Z77)</f>
        <v>-15</v>
      </c>
      <c r="AA79" s="128">
        <f>+SUM(AA71:AA77)</f>
        <v>0</v>
      </c>
      <c r="AB79" s="128">
        <f>+SUM(AB71:AB77)</f>
        <v>0</v>
      </c>
    </row>
    <row r="82" ht="15.75">
      <c r="A82" s="248" t="s">
        <v>134</v>
      </c>
    </row>
    <row r="83" spans="1:28" s="1" customFormat="1" ht="25.5">
      <c r="A83" s="35">
        <v>2</v>
      </c>
      <c r="B83" s="5" t="s">
        <v>137</v>
      </c>
      <c r="C83" s="6" t="s">
        <v>138</v>
      </c>
      <c r="D83" s="15"/>
      <c r="E83" s="47" t="s">
        <v>129</v>
      </c>
      <c r="F83" s="33">
        <v>-50</v>
      </c>
      <c r="G83" s="7"/>
      <c r="H83" s="7"/>
      <c r="I83" s="7"/>
      <c r="J83" s="133"/>
      <c r="K83" s="152"/>
      <c r="L83" s="153"/>
      <c r="M83" s="153"/>
      <c r="N83" s="153"/>
      <c r="O83" s="153"/>
      <c r="Q83" s="140"/>
      <c r="R83" s="242"/>
      <c r="S83" s="242"/>
      <c r="T83" s="242"/>
      <c r="U83" s="242"/>
      <c r="V83" s="242"/>
      <c r="W83" s="240"/>
      <c r="X83" s="243">
        <f aca="true" t="shared" si="21" ref="X83:X88">+F83</f>
        <v>-50</v>
      </c>
      <c r="Y83" s="243">
        <f>+IF(S83="y",G83,"")</f>
      </c>
      <c r="Z83" s="243">
        <f>+IF(T83="y",H83,"")</f>
      </c>
      <c r="AA83" s="243">
        <f>+IF(U83="y",I83,"")</f>
      </c>
      <c r="AB83" s="243">
        <f>+IF(V83="y",#REF!,"")</f>
      </c>
    </row>
    <row r="84" spans="1:28" s="1" customFormat="1" ht="12.75">
      <c r="A84" s="35">
        <f>+A83+1</f>
        <v>3</v>
      </c>
      <c r="B84" s="5" t="s">
        <v>135</v>
      </c>
      <c r="C84" s="6" t="s">
        <v>139</v>
      </c>
      <c r="D84" s="15"/>
      <c r="E84" s="47" t="s">
        <v>129</v>
      </c>
      <c r="F84" s="33">
        <v>-30</v>
      </c>
      <c r="G84" s="33">
        <v>-30</v>
      </c>
      <c r="H84" s="33">
        <v>-30</v>
      </c>
      <c r="I84" s="25">
        <v>-20</v>
      </c>
      <c r="J84" s="133"/>
      <c r="K84" s="152"/>
      <c r="L84" s="153"/>
      <c r="M84" s="153"/>
      <c r="N84" s="153"/>
      <c r="O84" s="153"/>
      <c r="Q84" s="140"/>
      <c r="R84" s="242"/>
      <c r="S84" s="242"/>
      <c r="T84" s="242"/>
      <c r="U84" s="239" t="s">
        <v>401</v>
      </c>
      <c r="V84" s="239" t="s">
        <v>401</v>
      </c>
      <c r="W84" s="240"/>
      <c r="X84" s="243">
        <f t="shared" si="21"/>
        <v>-30</v>
      </c>
      <c r="Y84" s="243">
        <f>+G84</f>
        <v>-30</v>
      </c>
      <c r="Z84" s="243">
        <f>+H84</f>
        <v>-30</v>
      </c>
      <c r="AA84" s="244">
        <f>+IF(U84="y",I84,"")</f>
        <v>-20</v>
      </c>
      <c r="AB84" s="244" t="e">
        <f>+IF(V84="y",#REF!,"")</f>
        <v>#REF!</v>
      </c>
    </row>
    <row r="85" spans="1:28" s="1" customFormat="1" ht="12.75">
      <c r="A85" s="35">
        <f>+A84+1</f>
        <v>4</v>
      </c>
      <c r="B85" s="5" t="s">
        <v>135</v>
      </c>
      <c r="C85" s="6" t="s">
        <v>140</v>
      </c>
      <c r="D85" s="15"/>
      <c r="E85" s="47" t="s">
        <v>129</v>
      </c>
      <c r="F85" s="7">
        <v>-1</v>
      </c>
      <c r="G85" s="7">
        <v>-1</v>
      </c>
      <c r="H85" s="7">
        <v>-1</v>
      </c>
      <c r="I85" s="7"/>
      <c r="J85" s="133"/>
      <c r="K85" s="152"/>
      <c r="L85" s="153"/>
      <c r="M85" s="153"/>
      <c r="N85" s="153"/>
      <c r="O85" s="153"/>
      <c r="Q85" s="140"/>
      <c r="R85" s="242"/>
      <c r="S85" s="242"/>
      <c r="T85" s="242"/>
      <c r="U85" s="242"/>
      <c r="V85" s="242"/>
      <c r="W85" s="240"/>
      <c r="X85" s="243">
        <f t="shared" si="21"/>
        <v>-1</v>
      </c>
      <c r="Y85" s="243">
        <f>+G85</f>
        <v>-1</v>
      </c>
      <c r="Z85" s="243">
        <f>+H85</f>
        <v>-1</v>
      </c>
      <c r="AA85" s="243">
        <f>+IF(U85="y",I85,"")</f>
      </c>
      <c r="AB85" s="243">
        <f>+IF(V85="y",#REF!,"")</f>
      </c>
    </row>
    <row r="86" spans="1:28" s="1" customFormat="1" ht="12.75">
      <c r="A86" s="35">
        <f>+A85+1</f>
        <v>5</v>
      </c>
      <c r="B86" s="5" t="s">
        <v>135</v>
      </c>
      <c r="C86" s="6" t="s">
        <v>141</v>
      </c>
      <c r="D86" s="15"/>
      <c r="E86" s="47" t="s">
        <v>133</v>
      </c>
      <c r="F86" s="7">
        <v>-5</v>
      </c>
      <c r="G86" s="7"/>
      <c r="H86" s="7"/>
      <c r="I86" s="7"/>
      <c r="J86" s="133"/>
      <c r="K86" s="152"/>
      <c r="L86" s="153"/>
      <c r="M86" s="153"/>
      <c r="N86" s="153"/>
      <c r="O86" s="153"/>
      <c r="Q86" s="140"/>
      <c r="R86" s="242"/>
      <c r="S86" s="242"/>
      <c r="T86" s="242"/>
      <c r="U86" s="242"/>
      <c r="V86" s="242"/>
      <c r="W86" s="240"/>
      <c r="X86" s="243">
        <f t="shared" si="21"/>
        <v>-5</v>
      </c>
      <c r="Y86" s="243">
        <f>+IF(S86="y",G86,"")</f>
      </c>
      <c r="Z86" s="243">
        <f>+IF(T86="y",H86,"")</f>
      </c>
      <c r="AA86" s="243">
        <f>+IF(U86="y",I86,"")</f>
      </c>
      <c r="AB86" s="243">
        <f>+IF(V86="y",#REF!,"")</f>
      </c>
    </row>
    <row r="87" spans="1:28" s="1" customFormat="1" ht="12.75">
      <c r="A87" s="35">
        <f>+A86+1</f>
        <v>6</v>
      </c>
      <c r="B87" s="5" t="s">
        <v>135</v>
      </c>
      <c r="C87" s="6" t="s">
        <v>142</v>
      </c>
      <c r="D87" s="15"/>
      <c r="E87" s="47" t="s">
        <v>133</v>
      </c>
      <c r="F87" s="7">
        <v>-5</v>
      </c>
      <c r="G87" s="7">
        <v>-10</v>
      </c>
      <c r="H87" s="7"/>
      <c r="I87" s="7"/>
      <c r="J87" s="133"/>
      <c r="K87" s="152"/>
      <c r="L87" s="153"/>
      <c r="M87" s="153"/>
      <c r="N87" s="153"/>
      <c r="O87" s="153"/>
      <c r="Q87" s="140"/>
      <c r="R87" s="242"/>
      <c r="S87" s="242"/>
      <c r="T87" s="242"/>
      <c r="U87" s="242"/>
      <c r="V87" s="242"/>
      <c r="W87" s="240"/>
      <c r="X87" s="243">
        <f t="shared" si="21"/>
        <v>-5</v>
      </c>
      <c r="Y87" s="243">
        <f>+G87</f>
        <v>-10</v>
      </c>
      <c r="Z87" s="243">
        <f>+IF(T87="y",H87,"")</f>
      </c>
      <c r="AA87" s="243">
        <f>+IF(U87="y",I87,"")</f>
      </c>
      <c r="AB87" s="243">
        <f>+IF(V87="y",#REF!,"")</f>
      </c>
    </row>
    <row r="88" spans="1:28" s="1" customFormat="1" ht="12.75">
      <c r="A88" s="35">
        <f>+A87+1</f>
        <v>7</v>
      </c>
      <c r="B88" s="5" t="s">
        <v>135</v>
      </c>
      <c r="C88" s="6" t="s">
        <v>143</v>
      </c>
      <c r="D88" s="15"/>
      <c r="E88" s="47" t="s">
        <v>133</v>
      </c>
      <c r="F88" s="7">
        <v>-5</v>
      </c>
      <c r="G88" s="7">
        <v>-5</v>
      </c>
      <c r="H88" s="7">
        <v>-5</v>
      </c>
      <c r="I88" s="7"/>
      <c r="J88" s="133"/>
      <c r="K88" s="152"/>
      <c r="L88" s="153"/>
      <c r="M88" s="153"/>
      <c r="N88" s="153"/>
      <c r="O88" s="153"/>
      <c r="Q88" s="140"/>
      <c r="R88" s="242"/>
      <c r="S88" s="242"/>
      <c r="T88" s="242"/>
      <c r="U88" s="242"/>
      <c r="V88" s="242"/>
      <c r="W88" s="240"/>
      <c r="X88" s="243">
        <f t="shared" si="21"/>
        <v>-5</v>
      </c>
      <c r="Y88" s="243">
        <f>+G88</f>
        <v>-5</v>
      </c>
      <c r="Z88" s="243">
        <f>+H88</f>
        <v>-5</v>
      </c>
      <c r="AA88" s="243">
        <f>+IF(U88="y",I88,"")</f>
      </c>
      <c r="AB88" s="243">
        <f>+IF(V88="y",#REF!,"")</f>
      </c>
    </row>
    <row r="89" spans="1:28" s="23" customFormat="1" ht="12.75">
      <c r="A89" s="40"/>
      <c r="B89" s="8"/>
      <c r="C89" s="9"/>
      <c r="D89" s="15"/>
      <c r="E89" s="51"/>
      <c r="F89" s="10"/>
      <c r="G89" s="10"/>
      <c r="H89" s="10"/>
      <c r="I89" s="10"/>
      <c r="J89" s="141"/>
      <c r="K89" s="154"/>
      <c r="L89" s="154"/>
      <c r="M89" s="154"/>
      <c r="N89" s="154"/>
      <c r="O89" s="154"/>
      <c r="Q89" s="140"/>
      <c r="R89" s="241"/>
      <c r="S89" s="241"/>
      <c r="T89" s="241"/>
      <c r="U89" s="241"/>
      <c r="V89" s="241"/>
      <c r="W89" s="241"/>
      <c r="X89" s="237"/>
      <c r="Y89" s="237"/>
      <c r="Z89" s="237"/>
      <c r="AA89" s="237"/>
      <c r="AB89" s="237"/>
    </row>
    <row r="90" spans="1:28" s="23" customFormat="1" ht="13.5" thickBot="1">
      <c r="A90" s="40"/>
      <c r="B90" s="287" t="s">
        <v>107</v>
      </c>
      <c r="C90" s="287"/>
      <c r="D90" s="12"/>
      <c r="E90" s="51"/>
      <c r="F90" s="13">
        <f>SUM(F83:F88)</f>
        <v>-96</v>
      </c>
      <c r="G90" s="13">
        <f>SUM(G83:G88)</f>
        <v>-46</v>
      </c>
      <c r="H90" s="13">
        <f>SUM(H83:H88)</f>
        <v>-36</v>
      </c>
      <c r="I90" s="13">
        <f>SUM(I83:I88)</f>
        <v>-20</v>
      </c>
      <c r="J90" s="141"/>
      <c r="K90" s="151">
        <f>+SUM(K83:K88)</f>
        <v>0</v>
      </c>
      <c r="L90" s="151">
        <f>+SUM(L83:L88)</f>
        <v>0</v>
      </c>
      <c r="M90" s="151">
        <f>+SUM(M83:M88)</f>
        <v>0</v>
      </c>
      <c r="N90" s="151">
        <f>+SUM(N83:N88)</f>
        <v>0</v>
      </c>
      <c r="O90" s="151">
        <f>+SUM(O83:O88)</f>
        <v>0</v>
      </c>
      <c r="Q90" s="140"/>
      <c r="R90" s="241"/>
      <c r="S90" s="241"/>
      <c r="T90" s="241"/>
      <c r="U90" s="241"/>
      <c r="V90" s="241"/>
      <c r="W90" s="241"/>
      <c r="X90" s="13">
        <f>SUM(X83:X88)</f>
        <v>-96</v>
      </c>
      <c r="Y90" s="13">
        <f>SUM(Y83:Y88)</f>
        <v>-46</v>
      </c>
      <c r="Z90" s="13">
        <f>SUM(Z83:Z88)</f>
        <v>-36</v>
      </c>
      <c r="AA90" s="13">
        <f>SUM(AA83:AA88)</f>
        <v>-20</v>
      </c>
      <c r="AB90" s="13" t="e">
        <f>SUM(AB83:AB88)</f>
        <v>#REF!</v>
      </c>
    </row>
    <row r="93" spans="1:15" s="253" customFormat="1" ht="18.75" thickBot="1">
      <c r="A93" s="252" t="s">
        <v>403</v>
      </c>
      <c r="B93" s="265"/>
      <c r="F93" s="254">
        <f>+F90+F68+F79</f>
        <v>-355.4</v>
      </c>
      <c r="G93" s="254">
        <f>+G90+G68+G79</f>
        <v>-175</v>
      </c>
      <c r="H93" s="254">
        <f>+H90+H68+H79</f>
        <v>-85</v>
      </c>
      <c r="I93" s="254">
        <f>+I90+I68+I79</f>
        <v>-260</v>
      </c>
      <c r="J93" s="255"/>
      <c r="K93" s="256">
        <f>+K90+K68</f>
        <v>5.5</v>
      </c>
      <c r="L93" s="256">
        <f>+L90+L68</f>
        <v>2.5</v>
      </c>
      <c r="M93" s="256">
        <f>+M90+M68</f>
        <v>1</v>
      </c>
      <c r="N93" s="256">
        <f>+N90+N68</f>
        <v>1</v>
      </c>
      <c r="O93" s="256">
        <f>+O90+O68</f>
        <v>1</v>
      </c>
    </row>
    <row r="95" ht="15.75">
      <c r="A95" s="248" t="s">
        <v>169</v>
      </c>
    </row>
    <row r="96" spans="1:28" s="1" customFormat="1" ht="25.5">
      <c r="A96" s="30">
        <v>9</v>
      </c>
      <c r="B96" s="5" t="s">
        <v>180</v>
      </c>
      <c r="C96" s="6" t="s">
        <v>181</v>
      </c>
      <c r="D96" s="21"/>
      <c r="E96" s="115" t="s">
        <v>129</v>
      </c>
      <c r="F96" s="7">
        <v>-12</v>
      </c>
      <c r="G96" s="7"/>
      <c r="H96" s="7"/>
      <c r="I96" s="7"/>
      <c r="K96" s="152">
        <f>+SUM(L96:O96)</f>
        <v>0.5</v>
      </c>
      <c r="L96" s="153">
        <v>0.5</v>
      </c>
      <c r="M96" s="153"/>
      <c r="N96" s="153"/>
      <c r="O96" s="153"/>
      <c r="R96" s="224"/>
      <c r="S96" s="224"/>
      <c r="T96" s="224"/>
      <c r="U96" s="224"/>
      <c r="V96" s="224"/>
      <c r="X96" s="231">
        <f>+F96</f>
        <v>-12</v>
      </c>
      <c r="Y96" s="231">
        <f aca="true" t="shared" si="22" ref="Y96:AA97">+IF(S96="y",G96,"")</f>
      </c>
      <c r="Z96" s="231">
        <f t="shared" si="22"/>
      </c>
      <c r="AA96" s="231">
        <f t="shared" si="22"/>
      </c>
      <c r="AB96" s="231">
        <f>+IF(V96="y",#REF!,"")</f>
      </c>
    </row>
    <row r="97" spans="1:28" s="1" customFormat="1" ht="25.5">
      <c r="A97" s="30">
        <f>+A96+1</f>
        <v>10</v>
      </c>
      <c r="B97" s="5" t="s">
        <v>180</v>
      </c>
      <c r="C97" s="6" t="s">
        <v>377</v>
      </c>
      <c r="D97" s="21"/>
      <c r="E97" s="115" t="s">
        <v>129</v>
      </c>
      <c r="F97" s="33"/>
      <c r="G97" s="7"/>
      <c r="H97" s="7"/>
      <c r="I97" s="7"/>
      <c r="K97" s="152">
        <f>+SUM(L97:O97)</f>
        <v>0</v>
      </c>
      <c r="L97" s="153"/>
      <c r="M97" s="153"/>
      <c r="N97" s="153"/>
      <c r="O97" s="153"/>
      <c r="R97" s="224"/>
      <c r="S97" s="224"/>
      <c r="T97" s="224"/>
      <c r="U97" s="224"/>
      <c r="V97" s="153"/>
      <c r="X97" s="231">
        <f>+IF(R97="y",F97,"")</f>
      </c>
      <c r="Y97" s="231">
        <f t="shared" si="22"/>
      </c>
      <c r="Z97" s="231">
        <f t="shared" si="22"/>
      </c>
      <c r="AA97" s="231">
        <f t="shared" si="22"/>
      </c>
      <c r="AB97" s="231">
        <f>+IF(V97="y",#REF!,"")</f>
      </c>
    </row>
    <row r="98" spans="1:28" s="1" customFormat="1" ht="12.75">
      <c r="A98" s="30"/>
      <c r="B98" s="14"/>
      <c r="C98" s="15"/>
      <c r="D98" s="15"/>
      <c r="E98" s="41"/>
      <c r="F98" s="11"/>
      <c r="G98" s="11"/>
      <c r="H98" s="11"/>
      <c r="I98" s="11"/>
      <c r="K98" s="155"/>
      <c r="L98" s="155"/>
      <c r="M98" s="155"/>
      <c r="N98" s="155"/>
      <c r="O98" s="155"/>
      <c r="X98" s="32"/>
      <c r="Y98" s="32"/>
      <c r="Z98" s="32"/>
      <c r="AA98" s="32"/>
      <c r="AB98" s="32"/>
    </row>
    <row r="99" spans="1:28" s="23" customFormat="1" ht="13.5" thickBot="1">
      <c r="A99" s="31"/>
      <c r="B99" s="287" t="s">
        <v>107</v>
      </c>
      <c r="C99" s="287"/>
      <c r="D99" s="12"/>
      <c r="E99" s="41"/>
      <c r="F99" s="13">
        <f>+SUM(F96:F97)</f>
        <v>-12</v>
      </c>
      <c r="G99" s="13">
        <f>+SUM(G96:G97)</f>
        <v>0</v>
      </c>
      <c r="H99" s="13">
        <f>+SUM(H96:H97)</f>
        <v>0</v>
      </c>
      <c r="I99" s="13">
        <f>+SUM(I96:I97)</f>
        <v>0</v>
      </c>
      <c r="K99" s="151">
        <f>SUM(K96:K98)</f>
        <v>0.5</v>
      </c>
      <c r="L99" s="151">
        <f>SUM(L96:L98)</f>
        <v>0.5</v>
      </c>
      <c r="M99" s="151">
        <f>SUM(M96:M98)</f>
        <v>0</v>
      </c>
      <c r="N99" s="151">
        <f>SUM(N96:N98)</f>
        <v>0</v>
      </c>
      <c r="O99" s="151">
        <f>SUM(O96:O98)</f>
        <v>0</v>
      </c>
      <c r="X99" s="13">
        <f>+SUM(X96:X97)</f>
        <v>-12</v>
      </c>
      <c r="Y99" s="13">
        <f>+SUM(Y96:Y97)</f>
        <v>0</v>
      </c>
      <c r="Z99" s="13">
        <f>+SUM(Z96:Z97)</f>
        <v>0</v>
      </c>
      <c r="AA99" s="13">
        <f>+SUM(AA96:AA97)</f>
        <v>0</v>
      </c>
      <c r="AB99" s="13">
        <f>+SUM(AB96:AB97)</f>
        <v>0</v>
      </c>
    </row>
    <row r="102" ht="15.75">
      <c r="A102" s="248" t="s">
        <v>294</v>
      </c>
    </row>
    <row r="103" spans="1:28" s="1" customFormat="1" ht="25.5">
      <c r="A103" s="1">
        <v>12</v>
      </c>
      <c r="B103" s="5" t="s">
        <v>300</v>
      </c>
      <c r="C103" s="6" t="s">
        <v>3</v>
      </c>
      <c r="D103" s="84"/>
      <c r="E103" s="115" t="s">
        <v>129</v>
      </c>
      <c r="F103" s="24">
        <v>-30</v>
      </c>
      <c r="G103" s="7"/>
      <c r="H103" s="7"/>
      <c r="I103" s="7"/>
      <c r="K103" s="152">
        <f>+SUM(L103:O103)</f>
        <v>0</v>
      </c>
      <c r="L103" s="153"/>
      <c r="M103" s="153"/>
      <c r="N103" s="153"/>
      <c r="O103" s="153"/>
      <c r="R103" s="153"/>
      <c r="S103" s="224"/>
      <c r="T103" s="224"/>
      <c r="U103" s="224"/>
      <c r="V103" s="224"/>
      <c r="X103" s="7">
        <f aca="true" t="shared" si="23" ref="X103:AA104">+IF(R103="y",F103,"")</f>
      </c>
      <c r="Y103" s="231">
        <f t="shared" si="23"/>
      </c>
      <c r="Z103" s="231">
        <f t="shared" si="23"/>
      </c>
      <c r="AA103" s="231">
        <f t="shared" si="23"/>
      </c>
      <c r="AB103" s="231">
        <f>+IF(V103="y",#REF!,"")</f>
      </c>
    </row>
    <row r="104" spans="1:28" s="1" customFormat="1" ht="25.5">
      <c r="A104" s="1">
        <f>+A103+1</f>
        <v>13</v>
      </c>
      <c r="B104" s="5" t="s">
        <v>302</v>
      </c>
      <c r="C104" s="6" t="s">
        <v>4</v>
      </c>
      <c r="D104" s="84"/>
      <c r="E104" s="115" t="s">
        <v>129</v>
      </c>
      <c r="F104" s="24">
        <v>-40</v>
      </c>
      <c r="G104" s="25">
        <v>-40</v>
      </c>
      <c r="H104" s="25">
        <v>-40</v>
      </c>
      <c r="I104" s="7"/>
      <c r="K104" s="152">
        <f>+SUM(L104:O104)</f>
        <v>0</v>
      </c>
      <c r="L104" s="153"/>
      <c r="M104" s="153"/>
      <c r="N104" s="153"/>
      <c r="O104" s="153"/>
      <c r="R104" s="153"/>
      <c r="S104" s="153"/>
      <c r="T104" s="153"/>
      <c r="U104" s="224"/>
      <c r="V104" s="224"/>
      <c r="X104" s="7">
        <f t="shared" si="23"/>
      </c>
      <c r="Y104" s="7">
        <f t="shared" si="23"/>
      </c>
      <c r="Z104" s="7">
        <f t="shared" si="23"/>
      </c>
      <c r="AA104" s="231">
        <f t="shared" si="23"/>
      </c>
      <c r="AB104" s="231">
        <f>+IF(V104="y",#REF!,"")</f>
      </c>
    </row>
    <row r="105" spans="1:28" s="1" customFormat="1" ht="38.25">
      <c r="A105" s="1">
        <f>+A104+1</f>
        <v>14</v>
      </c>
      <c r="B105" s="5" t="s">
        <v>5</v>
      </c>
      <c r="C105" s="6" t="s">
        <v>6</v>
      </c>
      <c r="D105" s="84"/>
      <c r="E105" s="115" t="s">
        <v>129</v>
      </c>
      <c r="F105" s="7">
        <v>-50</v>
      </c>
      <c r="G105" s="7"/>
      <c r="H105" s="7"/>
      <c r="I105" s="7"/>
      <c r="K105" s="152">
        <f>+SUM(L105:O105)</f>
        <v>2</v>
      </c>
      <c r="L105" s="153">
        <v>2</v>
      </c>
      <c r="M105" s="153"/>
      <c r="N105" s="153"/>
      <c r="O105" s="153"/>
      <c r="R105" s="224"/>
      <c r="S105" s="224"/>
      <c r="T105" s="224"/>
      <c r="U105" s="224"/>
      <c r="V105" s="224"/>
      <c r="X105" s="231">
        <f>+F105</f>
        <v>-50</v>
      </c>
      <c r="Y105" s="231"/>
      <c r="Z105" s="231"/>
      <c r="AA105" s="231"/>
      <c r="AB105" s="231"/>
    </row>
    <row r="106" spans="1:28" s="1" customFormat="1" ht="25.5">
      <c r="A106" s="1">
        <f>+A105+1</f>
        <v>15</v>
      </c>
      <c r="B106" s="5" t="s">
        <v>5</v>
      </c>
      <c r="C106" s="6" t="s">
        <v>7</v>
      </c>
      <c r="D106" s="84"/>
      <c r="E106" s="115" t="s">
        <v>129</v>
      </c>
      <c r="F106" s="17"/>
      <c r="G106" s="7"/>
      <c r="H106" s="7"/>
      <c r="I106" s="25">
        <v>-25</v>
      </c>
      <c r="K106" s="152">
        <f>+SUM(L106:O106)</f>
        <v>1</v>
      </c>
      <c r="L106" s="153"/>
      <c r="M106" s="153"/>
      <c r="N106" s="153"/>
      <c r="O106" s="153">
        <v>1</v>
      </c>
      <c r="R106" s="224"/>
      <c r="S106" s="224"/>
      <c r="T106" s="224"/>
      <c r="U106" s="153"/>
      <c r="V106" s="153"/>
      <c r="X106" s="231">
        <f aca="true" t="shared" si="24" ref="X106:AA107">+IF(R106="y",F106,"")</f>
      </c>
      <c r="Y106" s="231">
        <f t="shared" si="24"/>
      </c>
      <c r="Z106" s="231">
        <f t="shared" si="24"/>
      </c>
      <c r="AA106" s="7">
        <f t="shared" si="24"/>
      </c>
      <c r="AB106" s="7">
        <f>+IF(V106="y",#REF!,"")</f>
      </c>
    </row>
    <row r="107" spans="1:28" s="1" customFormat="1" ht="12.75">
      <c r="A107" s="1">
        <f>+A106+1</f>
        <v>16</v>
      </c>
      <c r="B107" s="5" t="s">
        <v>1</v>
      </c>
      <c r="C107" s="6" t="s">
        <v>8</v>
      </c>
      <c r="D107" s="84"/>
      <c r="E107" s="115" t="s">
        <v>133</v>
      </c>
      <c r="F107" s="17"/>
      <c r="G107" s="7"/>
      <c r="H107" s="25">
        <v>-300</v>
      </c>
      <c r="I107" s="7"/>
      <c r="K107" s="152">
        <f>+SUM(L107:O107)</f>
        <v>3</v>
      </c>
      <c r="L107" s="153"/>
      <c r="M107" s="153">
        <v>3</v>
      </c>
      <c r="N107" s="153"/>
      <c r="O107" s="153"/>
      <c r="R107" s="224"/>
      <c r="S107" s="224"/>
      <c r="T107" s="153"/>
      <c r="U107" s="224"/>
      <c r="V107" s="224"/>
      <c r="X107" s="231">
        <f t="shared" si="24"/>
      </c>
      <c r="Y107" s="231">
        <f t="shared" si="24"/>
      </c>
      <c r="Z107" s="7">
        <f t="shared" si="24"/>
      </c>
      <c r="AA107" s="231">
        <f t="shared" si="24"/>
      </c>
      <c r="AB107" s="231">
        <f>+IF(V107="y",#REF!,"")</f>
      </c>
    </row>
    <row r="108" spans="2:28" s="1" customFormat="1" ht="12.75">
      <c r="B108" s="263"/>
      <c r="D108" s="51"/>
      <c r="E108" s="51"/>
      <c r="X108" s="32"/>
      <c r="Y108" s="32"/>
      <c r="Z108" s="32"/>
      <c r="AA108" s="32"/>
      <c r="AB108" s="32"/>
    </row>
    <row r="109" spans="2:28" s="23" customFormat="1" ht="13.5" thickBot="1">
      <c r="B109" s="287" t="s">
        <v>107</v>
      </c>
      <c r="C109" s="287"/>
      <c r="D109" s="85"/>
      <c r="E109" s="41"/>
      <c r="F109" s="13">
        <f>SUM(F103:F107)</f>
        <v>-120</v>
      </c>
      <c r="G109" s="13">
        <f>SUM(G103:G107)</f>
        <v>-40</v>
      </c>
      <c r="H109" s="13">
        <f>SUM(H103:H107)</f>
        <v>-340</v>
      </c>
      <c r="I109" s="13">
        <f>SUM(I103:I107)</f>
        <v>-25</v>
      </c>
      <c r="K109" s="151">
        <f>SUM(K103:K107)</f>
        <v>6</v>
      </c>
      <c r="L109" s="151">
        <f>SUM(L103:L107)</f>
        <v>2</v>
      </c>
      <c r="M109" s="151">
        <f>SUM(M103:M107)</f>
        <v>3</v>
      </c>
      <c r="N109" s="151">
        <f>SUM(N103:N107)</f>
        <v>0</v>
      </c>
      <c r="O109" s="151">
        <f>SUM(O103:O107)</f>
        <v>1</v>
      </c>
      <c r="X109" s="13">
        <f>SUM(X103:X107)</f>
        <v>-50</v>
      </c>
      <c r="Y109" s="13">
        <f>SUM(Y103:Y107)</f>
        <v>0</v>
      </c>
      <c r="Z109" s="13">
        <f>SUM(Z103:Z107)</f>
        <v>0</v>
      </c>
      <c r="AA109" s="13">
        <f>SUM(AA103:AA107)</f>
        <v>0</v>
      </c>
      <c r="AB109" s="13">
        <f>SUM(AB103:AB107)</f>
        <v>0</v>
      </c>
    </row>
    <row r="112" ht="15.75">
      <c r="A112" s="248" t="s">
        <v>243</v>
      </c>
    </row>
    <row r="113" spans="1:28" s="1" customFormat="1" ht="25.5">
      <c r="A113" s="1">
        <v>2</v>
      </c>
      <c r="B113" s="5" t="s">
        <v>246</v>
      </c>
      <c r="C113" s="6" t="s">
        <v>247</v>
      </c>
      <c r="D113" s="21"/>
      <c r="E113" s="29" t="s">
        <v>129</v>
      </c>
      <c r="F113" s="7">
        <v>1.757</v>
      </c>
      <c r="G113" s="7"/>
      <c r="H113" s="7"/>
      <c r="I113" s="7"/>
      <c r="K113" s="152">
        <f aca="true" t="shared" si="25" ref="K113:K118">+SUM(L113:O113)</f>
        <v>0</v>
      </c>
      <c r="L113" s="153"/>
      <c r="M113" s="153"/>
      <c r="N113" s="153"/>
      <c r="O113" s="153"/>
      <c r="R113" s="202"/>
      <c r="S113" s="224"/>
      <c r="T113" s="224"/>
      <c r="U113" s="224"/>
      <c r="V113" s="224"/>
      <c r="X113" s="235">
        <f>+F113</f>
        <v>1.757</v>
      </c>
      <c r="Y113" s="235">
        <f>+IF(S113="y",G113,"")</f>
      </c>
      <c r="Z113" s="235">
        <f>+IF(T113="y",H113,"")</f>
      </c>
      <c r="AA113" s="235">
        <f>+IF(U113="y",I113,"")</f>
      </c>
      <c r="AB113" s="231">
        <f>+IF(V113="y",#REF!,"")</f>
      </c>
    </row>
    <row r="114" spans="1:28" s="1" customFormat="1" ht="38.25">
      <c r="A114" s="1">
        <f>+A113+1</f>
        <v>3</v>
      </c>
      <c r="B114" s="5" t="s">
        <v>246</v>
      </c>
      <c r="C114" s="6" t="s">
        <v>356</v>
      </c>
      <c r="D114" s="21"/>
      <c r="E114" s="29" t="s">
        <v>132</v>
      </c>
      <c r="F114" s="33">
        <v>-46</v>
      </c>
      <c r="G114" s="33">
        <v>-46</v>
      </c>
      <c r="H114" s="7"/>
      <c r="I114" s="7"/>
      <c r="K114" s="152">
        <f t="shared" si="25"/>
        <v>3</v>
      </c>
      <c r="L114" s="153">
        <v>1.5</v>
      </c>
      <c r="M114" s="153">
        <v>1.5</v>
      </c>
      <c r="N114" s="153"/>
      <c r="O114" s="153"/>
      <c r="R114" s="202"/>
      <c r="S114" s="224"/>
      <c r="T114" s="224"/>
      <c r="U114" s="224"/>
      <c r="V114" s="224"/>
      <c r="X114" s="235">
        <f>+F114</f>
        <v>-46</v>
      </c>
      <c r="Y114" s="235">
        <f>+G114</f>
        <v>-46</v>
      </c>
      <c r="Z114" s="235">
        <f aca="true" t="shared" si="26" ref="Z114:AA118">+IF(T114="y",H114,"")</f>
      </c>
      <c r="AA114" s="235">
        <f t="shared" si="26"/>
      </c>
      <c r="AB114" s="231">
        <f>+IF(V114="y",#REF!,"")</f>
      </c>
    </row>
    <row r="115" spans="1:28" s="1" customFormat="1" ht="12.75">
      <c r="A115" s="1">
        <f>+A114+1</f>
        <v>4</v>
      </c>
      <c r="B115" s="5" t="s">
        <v>244</v>
      </c>
      <c r="C115" s="6" t="s">
        <v>248</v>
      </c>
      <c r="D115" s="21"/>
      <c r="E115" s="29" t="s">
        <v>133</v>
      </c>
      <c r="F115" s="7">
        <v>-133.371</v>
      </c>
      <c r="G115" s="7"/>
      <c r="H115" s="7"/>
      <c r="I115" s="7"/>
      <c r="K115" s="152">
        <f t="shared" si="25"/>
        <v>4</v>
      </c>
      <c r="L115" s="153">
        <v>4</v>
      </c>
      <c r="M115" s="153"/>
      <c r="N115" s="153"/>
      <c r="O115" s="153"/>
      <c r="R115" s="202"/>
      <c r="S115" s="224"/>
      <c r="T115" s="224"/>
      <c r="U115" s="224"/>
      <c r="V115" s="224"/>
      <c r="X115" s="235">
        <f>+F115</f>
        <v>-133.371</v>
      </c>
      <c r="Y115" s="235">
        <f>+IF(S115="y",G115,"")</f>
      </c>
      <c r="Z115" s="235">
        <f t="shared" si="26"/>
      </c>
      <c r="AA115" s="235">
        <f t="shared" si="26"/>
      </c>
      <c r="AB115" s="231">
        <f>+IF(V115="y",#REF!,"")</f>
      </c>
    </row>
    <row r="116" spans="1:28" s="1" customFormat="1" ht="25.5">
      <c r="A116" s="1">
        <f>+A115+1</f>
        <v>5</v>
      </c>
      <c r="B116" s="5" t="s">
        <v>249</v>
      </c>
      <c r="C116" s="54" t="s">
        <v>250</v>
      </c>
      <c r="D116" s="55"/>
      <c r="E116" s="29" t="s">
        <v>133</v>
      </c>
      <c r="F116" s="33">
        <v>-69.4</v>
      </c>
      <c r="G116" s="33"/>
      <c r="H116" s="7"/>
      <c r="I116" s="7"/>
      <c r="K116" s="152">
        <f t="shared" si="25"/>
        <v>6</v>
      </c>
      <c r="L116" s="209">
        <v>6</v>
      </c>
      <c r="M116" s="209"/>
      <c r="N116" s="209"/>
      <c r="O116" s="209"/>
      <c r="R116" s="202"/>
      <c r="S116" s="224"/>
      <c r="T116" s="224"/>
      <c r="U116" s="224"/>
      <c r="V116" s="224"/>
      <c r="X116" s="235">
        <f>+F116</f>
        <v>-69.4</v>
      </c>
      <c r="Y116" s="235">
        <f>+IF(S116="y",G116,"")</f>
      </c>
      <c r="Z116" s="235">
        <f t="shared" si="26"/>
      </c>
      <c r="AA116" s="235">
        <f t="shared" si="26"/>
      </c>
      <c r="AB116" s="231">
        <f>+IF(V116="y",#REF!,"")</f>
      </c>
    </row>
    <row r="117" spans="1:28" s="1" customFormat="1" ht="25.5">
      <c r="A117" s="1">
        <f>+A116+1</f>
        <v>6</v>
      </c>
      <c r="B117" s="5" t="s">
        <v>246</v>
      </c>
      <c r="C117" s="6" t="s">
        <v>251</v>
      </c>
      <c r="D117" s="21"/>
      <c r="E117" s="29" t="s">
        <v>133</v>
      </c>
      <c r="F117" s="7"/>
      <c r="G117" s="33"/>
      <c r="H117" s="7"/>
      <c r="I117" s="24">
        <f>-65528/1000</f>
        <v>-65.528</v>
      </c>
      <c r="K117" s="152">
        <f t="shared" si="25"/>
        <v>2</v>
      </c>
      <c r="L117" s="153"/>
      <c r="M117" s="153"/>
      <c r="N117" s="153"/>
      <c r="O117" s="153">
        <v>2</v>
      </c>
      <c r="R117" s="202"/>
      <c r="S117" s="224"/>
      <c r="T117" s="224"/>
      <c r="U117" s="153"/>
      <c r="V117" s="153"/>
      <c r="X117" s="235">
        <f>+IF(R117="y",F117,"")</f>
      </c>
      <c r="Y117" s="235">
        <f>+IF(S117="y",G117,"")</f>
      </c>
      <c r="Z117" s="235">
        <f t="shared" si="26"/>
      </c>
      <c r="AA117" s="238">
        <f t="shared" si="26"/>
      </c>
      <c r="AB117" s="7">
        <f>+IF(V117="y",#REF!,"")</f>
      </c>
    </row>
    <row r="118" spans="1:28" s="1" customFormat="1" ht="25.5">
      <c r="A118" s="1">
        <f>+A117+1</f>
        <v>7</v>
      </c>
      <c r="B118" s="5" t="s">
        <v>246</v>
      </c>
      <c r="C118" s="6" t="s">
        <v>357</v>
      </c>
      <c r="D118" s="21"/>
      <c r="E118" s="29" t="s">
        <v>133</v>
      </c>
      <c r="F118" s="7"/>
      <c r="G118" s="25">
        <v>-35</v>
      </c>
      <c r="H118" s="7"/>
      <c r="I118" s="52"/>
      <c r="J118" s="221"/>
      <c r="K118" s="222">
        <f t="shared" si="25"/>
        <v>1</v>
      </c>
      <c r="L118" s="153"/>
      <c r="M118" s="153">
        <v>1</v>
      </c>
      <c r="N118" s="153"/>
      <c r="O118" s="153"/>
      <c r="R118" s="202"/>
      <c r="S118" s="153"/>
      <c r="T118" s="224"/>
      <c r="U118" s="224"/>
      <c r="V118" s="224"/>
      <c r="X118" s="235">
        <f>+IF(R118="y",F118,"")</f>
      </c>
      <c r="Y118" s="238">
        <f>+IF(S118="y",G118,"")</f>
      </c>
      <c r="Z118" s="235">
        <f t="shared" si="26"/>
      </c>
      <c r="AA118" s="235">
        <f t="shared" si="26"/>
      </c>
      <c r="AB118" s="231">
        <f>+IF(V118="y",#REF!,"")</f>
      </c>
    </row>
    <row r="119" spans="2:28" s="1" customFormat="1" ht="12.75">
      <c r="B119" s="14"/>
      <c r="C119" s="15"/>
      <c r="D119" s="15"/>
      <c r="E119" s="29"/>
      <c r="F119" s="11"/>
      <c r="G119" s="11"/>
      <c r="H119" s="11"/>
      <c r="I119" s="66"/>
      <c r="X119" s="32"/>
      <c r="Y119" s="32"/>
      <c r="Z119" s="32"/>
      <c r="AA119" s="32"/>
      <c r="AB119" s="32"/>
    </row>
    <row r="120" spans="2:28" s="23" customFormat="1" ht="13.5" thickBot="1">
      <c r="B120" s="287" t="s">
        <v>107</v>
      </c>
      <c r="C120" s="287"/>
      <c r="D120" s="12"/>
      <c r="E120" s="65"/>
      <c r="F120" s="13">
        <f>+SUM(F113:F118)</f>
        <v>-247.014</v>
      </c>
      <c r="G120" s="13">
        <f aca="true" t="shared" si="27" ref="G120:O120">+SUM(G113:G118)</f>
        <v>-81</v>
      </c>
      <c r="H120" s="13">
        <f t="shared" si="27"/>
        <v>0</v>
      </c>
      <c r="I120" s="13">
        <f t="shared" si="27"/>
        <v>-65.528</v>
      </c>
      <c r="K120" s="151">
        <f t="shared" si="27"/>
        <v>16</v>
      </c>
      <c r="L120" s="151">
        <f t="shared" si="27"/>
        <v>11.5</v>
      </c>
      <c r="M120" s="151">
        <f t="shared" si="27"/>
        <v>2.5</v>
      </c>
      <c r="N120" s="151">
        <f t="shared" si="27"/>
        <v>0</v>
      </c>
      <c r="O120" s="151">
        <f t="shared" si="27"/>
        <v>2</v>
      </c>
      <c r="X120" s="13">
        <f>+SUM(X113:X118)</f>
        <v>-247.014</v>
      </c>
      <c r="Y120" s="13">
        <f>+SUM(Y113:Y118)</f>
        <v>-46</v>
      </c>
      <c r="Z120" s="13">
        <f>+SUM(Z113:Z118)</f>
        <v>0</v>
      </c>
      <c r="AA120" s="13">
        <f>+SUM(AA113:AA118)</f>
        <v>0</v>
      </c>
      <c r="AB120" s="13">
        <f>+SUM(AB113:AB118)</f>
        <v>0</v>
      </c>
    </row>
    <row r="123" ht="15.75">
      <c r="A123" s="248" t="s">
        <v>255</v>
      </c>
    </row>
    <row r="124" spans="1:28" s="1" customFormat="1" ht="38.25">
      <c r="A124" s="1">
        <v>15</v>
      </c>
      <c r="B124" s="5" t="s">
        <v>267</v>
      </c>
      <c r="C124" s="6" t="s">
        <v>271</v>
      </c>
      <c r="D124" s="15"/>
      <c r="E124" s="79" t="s">
        <v>129</v>
      </c>
      <c r="F124" s="81">
        <v>-81.55770000000018</v>
      </c>
      <c r="G124" s="81">
        <v>-49.867649999999905</v>
      </c>
      <c r="H124" s="81">
        <v>37.96275</v>
      </c>
      <c r="I124" s="77"/>
      <c r="K124" s="152">
        <f aca="true" t="shared" si="28" ref="K124:K133">+SUM(L124:O124)</f>
        <v>0</v>
      </c>
      <c r="L124" s="153"/>
      <c r="M124" s="153"/>
      <c r="N124" s="153"/>
      <c r="O124" s="153"/>
      <c r="R124" s="231"/>
      <c r="S124" s="231"/>
      <c r="T124" s="231"/>
      <c r="U124" s="7"/>
      <c r="V124" s="7"/>
      <c r="X124" s="231">
        <f>+F124</f>
        <v>-81.55770000000018</v>
      </c>
      <c r="Y124" s="231">
        <f>+G124</f>
        <v>-49.867649999999905</v>
      </c>
      <c r="Z124" s="231">
        <f>+H124</f>
        <v>37.96275</v>
      </c>
      <c r="AA124" s="7">
        <f>+IF(U124="y",I124,"")</f>
      </c>
      <c r="AB124" s="7">
        <f>+IF(V124="y",#REF!,"")</f>
      </c>
    </row>
    <row r="125" spans="1:28" s="1" customFormat="1" ht="25.5">
      <c r="A125" s="1">
        <f aca="true" t="shared" si="29" ref="A125:A133">+A124+1</f>
        <v>16</v>
      </c>
      <c r="B125" s="5" t="s">
        <v>267</v>
      </c>
      <c r="C125" s="6" t="s">
        <v>272</v>
      </c>
      <c r="D125" s="15"/>
      <c r="E125" s="79" t="s">
        <v>129</v>
      </c>
      <c r="F125" s="75">
        <v>-75</v>
      </c>
      <c r="G125" s="76"/>
      <c r="H125" s="76"/>
      <c r="I125" s="76"/>
      <c r="K125" s="152">
        <f t="shared" si="28"/>
        <v>0</v>
      </c>
      <c r="L125" s="153"/>
      <c r="M125" s="153"/>
      <c r="N125" s="153"/>
      <c r="O125" s="153"/>
      <c r="R125" s="7"/>
      <c r="S125" s="231"/>
      <c r="T125" s="231"/>
      <c r="U125" s="231"/>
      <c r="V125" s="231"/>
      <c r="X125" s="7">
        <f>+IF(R125="y",F125,"")</f>
      </c>
      <c r="Y125" s="231">
        <f>+IF(S125="y",G125,"")</f>
      </c>
      <c r="Z125" s="231">
        <f>+IF(T125="y",H125,"")</f>
      </c>
      <c r="AA125" s="231">
        <f>+IF(U125="y",I125,"")</f>
      </c>
      <c r="AB125" s="231">
        <f>+IF(V125="y",#REF!,"")</f>
      </c>
    </row>
    <row r="126" spans="1:28" s="1" customFormat="1" ht="25.5">
      <c r="A126" s="1">
        <f t="shared" si="29"/>
        <v>17</v>
      </c>
      <c r="B126" s="5" t="s">
        <v>268</v>
      </c>
      <c r="C126" s="6" t="s">
        <v>273</v>
      </c>
      <c r="D126" s="15"/>
      <c r="E126" s="79" t="s">
        <v>129</v>
      </c>
      <c r="F126" s="72">
        <v>-10</v>
      </c>
      <c r="G126" s="72"/>
      <c r="H126" s="72"/>
      <c r="I126" s="72"/>
      <c r="K126" s="152">
        <f t="shared" si="28"/>
        <v>0</v>
      </c>
      <c r="L126" s="153"/>
      <c r="M126" s="153"/>
      <c r="N126" s="153"/>
      <c r="O126" s="153"/>
      <c r="R126" s="231"/>
      <c r="S126" s="231"/>
      <c r="T126" s="231"/>
      <c r="U126" s="231"/>
      <c r="V126" s="231"/>
      <c r="X126" s="231">
        <f>+F126</f>
        <v>-10</v>
      </c>
      <c r="Y126" s="231">
        <f>+IF(S126="y",G126,"")</f>
      </c>
      <c r="Z126" s="231">
        <f>+IF(T126="y",H126,"")</f>
      </c>
      <c r="AA126" s="231">
        <f>+IF(U126="y",I126,"")</f>
      </c>
      <c r="AB126" s="231">
        <f>+IF(V126="y",#REF!,"")</f>
      </c>
    </row>
    <row r="127" spans="1:28" s="1" customFormat="1" ht="25.5">
      <c r="A127" s="1">
        <f t="shared" si="29"/>
        <v>18</v>
      </c>
      <c r="B127" s="5" t="s">
        <v>256</v>
      </c>
      <c r="C127" s="6" t="s">
        <v>274</v>
      </c>
      <c r="D127" s="15"/>
      <c r="E127" s="79" t="s">
        <v>133</v>
      </c>
      <c r="F127" s="72">
        <v>-100</v>
      </c>
      <c r="G127" s="72"/>
      <c r="H127" s="72"/>
      <c r="I127" s="72"/>
      <c r="K127" s="152">
        <f t="shared" si="28"/>
        <v>2</v>
      </c>
      <c r="L127" s="153">
        <v>2</v>
      </c>
      <c r="M127" s="153"/>
      <c r="N127" s="153"/>
      <c r="O127" s="153"/>
      <c r="R127" s="231"/>
      <c r="S127" s="231"/>
      <c r="T127" s="231"/>
      <c r="U127" s="231"/>
      <c r="V127" s="231"/>
      <c r="X127" s="231">
        <f>+F127</f>
        <v>-100</v>
      </c>
      <c r="Y127" s="231">
        <f>+IF(S127="y",G127,"")</f>
      </c>
      <c r="Z127" s="231">
        <f>+IF(T127="y",H127,"")</f>
      </c>
      <c r="AA127" s="231">
        <f>+IF(U127="y",I127,"")</f>
      </c>
      <c r="AB127" s="231">
        <f>+IF(V127="y",#REF!,"")</f>
      </c>
    </row>
    <row r="128" spans="1:28" s="1" customFormat="1" ht="25.5">
      <c r="A128" s="1">
        <f t="shared" si="29"/>
        <v>19</v>
      </c>
      <c r="B128" s="5" t="s">
        <v>256</v>
      </c>
      <c r="C128" s="6" t="s">
        <v>275</v>
      </c>
      <c r="D128" s="15"/>
      <c r="E128" s="79" t="s">
        <v>132</v>
      </c>
      <c r="F128" s="72"/>
      <c r="G128" s="72"/>
      <c r="H128" s="72">
        <v>-110</v>
      </c>
      <c r="I128" s="72"/>
      <c r="K128" s="152">
        <f t="shared" si="28"/>
        <v>2</v>
      </c>
      <c r="L128" s="153"/>
      <c r="M128" s="153"/>
      <c r="N128" s="153">
        <v>2</v>
      </c>
      <c r="O128" s="153"/>
      <c r="R128" s="231"/>
      <c r="S128" s="231"/>
      <c r="T128" s="231"/>
      <c r="U128" s="231"/>
      <c r="V128" s="231"/>
      <c r="X128" s="231">
        <f>+IF(R128="y",F128,"")</f>
      </c>
      <c r="Y128" s="231">
        <f>+IF(S128="y",G128,"")</f>
      </c>
      <c r="Z128" s="231">
        <f>+H128</f>
        <v>-110</v>
      </c>
      <c r="AA128" s="231">
        <f>+IF(U128="y",I128,"")</f>
      </c>
      <c r="AB128" s="231">
        <f>+IF(V128="y",#REF!,"")</f>
      </c>
    </row>
    <row r="129" spans="1:28" s="1" customFormat="1" ht="12.75">
      <c r="A129" s="1">
        <f t="shared" si="29"/>
        <v>20</v>
      </c>
      <c r="B129" s="5" t="s">
        <v>256</v>
      </c>
      <c r="C129" s="6" t="s">
        <v>276</v>
      </c>
      <c r="D129" s="15"/>
      <c r="E129" s="79" t="s">
        <v>133</v>
      </c>
      <c r="F129" s="81">
        <v>-30</v>
      </c>
      <c r="G129" s="81"/>
      <c r="H129" s="81"/>
      <c r="I129" s="81">
        <v>-30</v>
      </c>
      <c r="K129" s="152">
        <f t="shared" si="28"/>
        <v>0</v>
      </c>
      <c r="L129" s="153"/>
      <c r="M129" s="153"/>
      <c r="N129" s="153"/>
      <c r="O129" s="153"/>
      <c r="R129" s="231"/>
      <c r="S129" s="231"/>
      <c r="T129" s="231"/>
      <c r="U129" s="231"/>
      <c r="V129" s="231"/>
      <c r="X129" s="231">
        <f>+F129</f>
        <v>-30</v>
      </c>
      <c r="Y129" s="231">
        <f>+IF(S129="y",G129,"")</f>
      </c>
      <c r="Z129" s="231">
        <f>+IF(T129="y",H129,"")</f>
      </c>
      <c r="AA129" s="231">
        <f>+I129</f>
        <v>-30</v>
      </c>
      <c r="AB129" s="231" t="e">
        <f>+#REF!</f>
        <v>#REF!</v>
      </c>
    </row>
    <row r="130" spans="1:28" s="1" customFormat="1" ht="12.75">
      <c r="A130" s="1">
        <f t="shared" si="29"/>
        <v>21</v>
      </c>
      <c r="B130" s="5" t="s">
        <v>256</v>
      </c>
      <c r="C130" s="6" t="s">
        <v>277</v>
      </c>
      <c r="D130" s="15"/>
      <c r="E130" s="79" t="s">
        <v>129</v>
      </c>
      <c r="F130" s="77">
        <v>-5</v>
      </c>
      <c r="G130" s="81"/>
      <c r="H130" s="81"/>
      <c r="I130" s="72"/>
      <c r="K130" s="152">
        <f t="shared" si="28"/>
        <v>0</v>
      </c>
      <c r="L130" s="153"/>
      <c r="M130" s="153"/>
      <c r="N130" s="153"/>
      <c r="O130" s="153"/>
      <c r="R130" s="7"/>
      <c r="S130" s="231"/>
      <c r="T130" s="231"/>
      <c r="U130" s="231"/>
      <c r="V130" s="231"/>
      <c r="X130" s="231">
        <f>+IF(R130="y",F130,"")</f>
      </c>
      <c r="Y130" s="231">
        <f>+IF(S130="y",G130,"")</f>
      </c>
      <c r="Z130" s="231">
        <f>+IF(T130="y",H130,"")</f>
      </c>
      <c r="AA130" s="231">
        <f>+IF(U130="y",I130,"")</f>
      </c>
      <c r="AB130" s="231">
        <f>+IF(V130="y",#REF!,"")</f>
      </c>
    </row>
    <row r="131" spans="1:28" s="1" customFormat="1" ht="12.75">
      <c r="A131" s="1">
        <f t="shared" si="29"/>
        <v>22</v>
      </c>
      <c r="B131" s="5" t="s">
        <v>256</v>
      </c>
      <c r="C131" s="6" t="s">
        <v>278</v>
      </c>
      <c r="D131" s="15"/>
      <c r="E131" s="79" t="s">
        <v>129</v>
      </c>
      <c r="F131" s="72">
        <v>-5</v>
      </c>
      <c r="G131" s="81">
        <v>-4</v>
      </c>
      <c r="H131" s="72">
        <v>-2.5</v>
      </c>
      <c r="I131" s="72"/>
      <c r="K131" s="152">
        <f t="shared" si="28"/>
        <v>0</v>
      </c>
      <c r="L131" s="153"/>
      <c r="M131" s="153"/>
      <c r="N131" s="153"/>
      <c r="O131" s="153"/>
      <c r="R131" s="231"/>
      <c r="S131" s="231"/>
      <c r="T131" s="231"/>
      <c r="U131" s="231"/>
      <c r="V131" s="231"/>
      <c r="X131" s="231">
        <f aca="true" t="shared" si="30" ref="X131:Z132">+F131</f>
        <v>-5</v>
      </c>
      <c r="Y131" s="231">
        <f t="shared" si="30"/>
        <v>-4</v>
      </c>
      <c r="Z131" s="231">
        <f t="shared" si="30"/>
        <v>-2.5</v>
      </c>
      <c r="AA131" s="231">
        <f>+IF(U131="y",I131,"")</f>
      </c>
      <c r="AB131" s="231">
        <f>+IF(V131="y",#REF!,"")</f>
      </c>
    </row>
    <row r="132" spans="1:28" s="1" customFormat="1" ht="38.25">
      <c r="A132" s="1">
        <f t="shared" si="29"/>
        <v>23</v>
      </c>
      <c r="B132" s="5" t="s">
        <v>256</v>
      </c>
      <c r="C132" s="6" t="s">
        <v>279</v>
      </c>
      <c r="D132" s="15"/>
      <c r="E132" s="79" t="s">
        <v>132</v>
      </c>
      <c r="F132" s="72">
        <v>-3</v>
      </c>
      <c r="G132" s="72">
        <v>-3</v>
      </c>
      <c r="H132" s="72">
        <v>-3</v>
      </c>
      <c r="I132" s="72"/>
      <c r="K132" s="152">
        <f t="shared" si="28"/>
        <v>0</v>
      </c>
      <c r="L132" s="153"/>
      <c r="M132" s="153"/>
      <c r="N132" s="153"/>
      <c r="O132" s="153"/>
      <c r="R132" s="231"/>
      <c r="S132" s="231"/>
      <c r="T132" s="231"/>
      <c r="U132" s="231"/>
      <c r="V132" s="231"/>
      <c r="X132" s="231">
        <f t="shared" si="30"/>
        <v>-3</v>
      </c>
      <c r="Y132" s="231">
        <f t="shared" si="30"/>
        <v>-3</v>
      </c>
      <c r="Z132" s="231">
        <f t="shared" si="30"/>
        <v>-3</v>
      </c>
      <c r="AA132" s="231">
        <f>+IF(U132="y",I132,"")</f>
      </c>
      <c r="AB132" s="231">
        <f>+IF(V132="y",#REF!,"")</f>
      </c>
    </row>
    <row r="133" spans="1:28" s="1" customFormat="1" ht="25.5">
      <c r="A133" s="1">
        <f t="shared" si="29"/>
        <v>24</v>
      </c>
      <c r="B133" s="5" t="s">
        <v>256</v>
      </c>
      <c r="C133" s="70" t="s">
        <v>280</v>
      </c>
      <c r="D133" s="15"/>
      <c r="E133" s="79" t="s">
        <v>133</v>
      </c>
      <c r="F133" s="71"/>
      <c r="G133" s="71"/>
      <c r="H133" s="71"/>
      <c r="I133" s="77">
        <v>-10</v>
      </c>
      <c r="K133" s="152">
        <f t="shared" si="28"/>
        <v>0</v>
      </c>
      <c r="L133" s="153"/>
      <c r="M133" s="153"/>
      <c r="N133" s="153"/>
      <c r="O133" s="153"/>
      <c r="R133" s="231"/>
      <c r="S133" s="231"/>
      <c r="T133" s="231"/>
      <c r="U133" s="7"/>
      <c r="V133" s="231"/>
      <c r="X133" s="231">
        <f>+IF(R133="y",F133,"")</f>
      </c>
      <c r="Y133" s="231">
        <f>+IF(S133="y",G133,"")</f>
      </c>
      <c r="Z133" s="231">
        <f>+IF(T133="y",H133,"")</f>
      </c>
      <c r="AA133" s="7">
        <f>+IF(U133="y",I133,"")</f>
      </c>
      <c r="AB133" s="231">
        <f>+IF(V133="y",#REF!,"")</f>
      </c>
    </row>
    <row r="134" spans="1:9" s="23" customFormat="1" ht="12.75">
      <c r="A134" s="1"/>
      <c r="B134" s="8"/>
      <c r="C134" s="9"/>
      <c r="D134" s="15"/>
      <c r="E134" s="69"/>
      <c r="F134" s="78"/>
      <c r="G134" s="78"/>
      <c r="H134" s="78"/>
      <c r="I134" s="78"/>
    </row>
    <row r="135" spans="2:28" s="23" customFormat="1" ht="13.5" thickBot="1">
      <c r="B135" s="287" t="s">
        <v>107</v>
      </c>
      <c r="C135" s="287"/>
      <c r="D135" s="12"/>
      <c r="E135" s="69"/>
      <c r="F135" s="13">
        <f>SUM(F124:F134)</f>
        <v>-309.5577000000002</v>
      </c>
      <c r="G135" s="13">
        <f>SUM(G124:G134)</f>
        <v>-56.867649999999905</v>
      </c>
      <c r="H135" s="13">
        <f>SUM(H124:H134)</f>
        <v>-77.53725</v>
      </c>
      <c r="I135" s="13">
        <f>SUM(I124:I134)</f>
        <v>-40</v>
      </c>
      <c r="K135" s="151">
        <f>+SUM(K124:K133)</f>
        <v>4</v>
      </c>
      <c r="L135" s="151">
        <f>+SUM(L124:L133)</f>
        <v>2</v>
      </c>
      <c r="M135" s="151">
        <f>+SUM(M124:M133)</f>
        <v>0</v>
      </c>
      <c r="N135" s="151">
        <f>+SUM(N124:N133)</f>
        <v>2</v>
      </c>
      <c r="O135" s="151">
        <f>+SUM(O124:O133)</f>
        <v>0</v>
      </c>
      <c r="X135" s="13">
        <f>SUM(X124:X134)</f>
        <v>-229.55770000000018</v>
      </c>
      <c r="Y135" s="13">
        <f>SUM(Y124:Y134)</f>
        <v>-56.867649999999905</v>
      </c>
      <c r="Z135" s="13">
        <f>SUM(Z124:Z134)</f>
        <v>-77.53725</v>
      </c>
      <c r="AA135" s="13">
        <f>SUM(AA124:AA134)</f>
        <v>-30</v>
      </c>
      <c r="AB135" s="13" t="e">
        <f>SUM(AB124:AB134)</f>
        <v>#REF!</v>
      </c>
    </row>
    <row r="138" spans="1:15" s="253" customFormat="1" ht="18.75" thickBot="1">
      <c r="A138" s="252" t="s">
        <v>404</v>
      </c>
      <c r="B138" s="265"/>
      <c r="F138" s="254">
        <f>+F135+F120+F109+F99</f>
        <v>-688.5717000000002</v>
      </c>
      <c r="G138" s="254">
        <f>+G135+G120+G109+G99</f>
        <v>-177.8676499999999</v>
      </c>
      <c r="H138" s="254">
        <f>+H135+H120+H109+H99</f>
        <v>-417.53725</v>
      </c>
      <c r="I138" s="254">
        <f>+I135+I120+I109+I99</f>
        <v>-130.52800000000002</v>
      </c>
      <c r="J138" s="255"/>
      <c r="K138" s="256">
        <f>+K135+K120+K109+K99</f>
        <v>26.5</v>
      </c>
      <c r="L138" s="256">
        <f>+L135+L120+L109+L99</f>
        <v>16</v>
      </c>
      <c r="M138" s="256">
        <f>+M135+M120+M109+M99</f>
        <v>5.5</v>
      </c>
      <c r="N138" s="256">
        <f>+N135+N120+N109+N99</f>
        <v>2</v>
      </c>
      <c r="O138" s="256">
        <f>+O135+O120+O109+O99</f>
        <v>3</v>
      </c>
    </row>
    <row r="140" ht="15.75">
      <c r="A140" s="248" t="s">
        <v>93</v>
      </c>
    </row>
    <row r="141" spans="1:28" s="1" customFormat="1" ht="25.5">
      <c r="A141" s="30">
        <v>8</v>
      </c>
      <c r="B141" s="5" t="s">
        <v>124</v>
      </c>
      <c r="C141" s="6" t="s">
        <v>106</v>
      </c>
      <c r="D141" s="21"/>
      <c r="E141" s="62" t="s">
        <v>129</v>
      </c>
      <c r="F141" s="33">
        <v>-6</v>
      </c>
      <c r="G141" s="7">
        <v>-1.5</v>
      </c>
      <c r="H141" s="7">
        <v>-1.5</v>
      </c>
      <c r="I141" s="7"/>
      <c r="K141" s="152">
        <f>+SUM(L141:O141)</f>
        <v>0</v>
      </c>
      <c r="L141" s="153"/>
      <c r="M141" s="153"/>
      <c r="N141" s="153"/>
      <c r="O141" s="153"/>
      <c r="R141" s="245"/>
      <c r="S141" s="245"/>
      <c r="T141" s="245"/>
      <c r="U141" s="245"/>
      <c r="V141" s="245"/>
      <c r="X141" s="246">
        <f>+F141</f>
        <v>-6</v>
      </c>
      <c r="Y141" s="246">
        <f>+G141</f>
        <v>-1.5</v>
      </c>
      <c r="Z141" s="246">
        <f>+H141</f>
        <v>-1.5</v>
      </c>
      <c r="AA141" s="245">
        <f>+IF(U141="y",I141,"")</f>
      </c>
      <c r="AB141" s="245">
        <f>+IF(V141="y",#REF!,"")</f>
      </c>
    </row>
    <row r="142" spans="1:15" s="23" customFormat="1" ht="12.75">
      <c r="A142" s="31"/>
      <c r="B142" s="8"/>
      <c r="C142" s="9"/>
      <c r="D142" s="15"/>
      <c r="E142" s="29"/>
      <c r="F142" s="10"/>
      <c r="G142" s="10"/>
      <c r="H142" s="10"/>
      <c r="I142" s="10"/>
      <c r="K142" s="154"/>
      <c r="L142" s="154"/>
      <c r="M142" s="154"/>
      <c r="N142" s="154"/>
      <c r="O142" s="154"/>
    </row>
    <row r="143" spans="1:28" s="23" customFormat="1" ht="13.5" thickBot="1">
      <c r="A143" s="31"/>
      <c r="B143" s="287" t="s">
        <v>107</v>
      </c>
      <c r="C143" s="287"/>
      <c r="D143" s="12"/>
      <c r="E143" s="29"/>
      <c r="F143" s="13">
        <f>+SUM(F141:F141)</f>
        <v>-6</v>
      </c>
      <c r="G143" s="13">
        <f>+SUM(G141:G141)</f>
        <v>-1.5</v>
      </c>
      <c r="H143" s="13">
        <f>+SUM(H141:H141)</f>
        <v>-1.5</v>
      </c>
      <c r="I143" s="13">
        <f>+SUM(I141:I141)</f>
        <v>0</v>
      </c>
      <c r="K143" s="151">
        <f>+SUM(K141:K141)</f>
        <v>0</v>
      </c>
      <c r="L143" s="151">
        <f>+SUM(L141:L141)</f>
        <v>0</v>
      </c>
      <c r="M143" s="151">
        <f>+SUM(M141:M141)</f>
        <v>0</v>
      </c>
      <c r="N143" s="151">
        <f>+SUM(N141:N141)</f>
        <v>0</v>
      </c>
      <c r="O143" s="151">
        <f>+SUM(O141:O141)</f>
        <v>0</v>
      </c>
      <c r="X143" s="13">
        <f>+SUM(X141:X141)</f>
        <v>-6</v>
      </c>
      <c r="Y143" s="13">
        <f>+SUM(Y141:Y141)</f>
        <v>-1.5</v>
      </c>
      <c r="Z143" s="13">
        <f>+SUM(Z141:Z141)</f>
        <v>-1.5</v>
      </c>
      <c r="AA143" s="13">
        <f>+SUM(AA141:AA141)</f>
        <v>0</v>
      </c>
      <c r="AB143" s="13">
        <f>+SUM(AB141:AB141)</f>
        <v>0</v>
      </c>
    </row>
    <row r="146" ht="15.75">
      <c r="A146" s="248" t="s">
        <v>67</v>
      </c>
    </row>
    <row r="147" spans="1:28" s="1" customFormat="1" ht="12.75">
      <c r="A147" s="35">
        <v>2</v>
      </c>
      <c r="B147" s="5" t="s">
        <v>70</v>
      </c>
      <c r="C147" s="5" t="s">
        <v>71</v>
      </c>
      <c r="D147" s="23"/>
      <c r="E147" s="47" t="s">
        <v>129</v>
      </c>
      <c r="F147" s="7"/>
      <c r="G147" s="25">
        <v>-6</v>
      </c>
      <c r="H147" s="7"/>
      <c r="I147" s="33">
        <v>0</v>
      </c>
      <c r="K147" s="152">
        <f>+SUM(L147:O147)</f>
        <v>0</v>
      </c>
      <c r="L147" s="153"/>
      <c r="M147" s="153"/>
      <c r="N147" s="153"/>
      <c r="O147" s="153"/>
      <c r="R147" s="224"/>
      <c r="S147" s="153"/>
      <c r="T147" s="224"/>
      <c r="U147" s="224"/>
      <c r="V147" s="224"/>
      <c r="X147" s="202">
        <f>+IF(R147="y",F147,"")</f>
      </c>
      <c r="Y147" s="152">
        <f>+IF(S147="y",G147,"")</f>
      </c>
      <c r="Z147" s="202">
        <f>+IF(T147="y",H147,"")</f>
      </c>
      <c r="AA147" s="202">
        <f>+IF(U147="y",I147,"")</f>
      </c>
      <c r="AB147" s="224">
        <f>+IF(V147="y",#REF!,"")</f>
      </c>
    </row>
    <row r="148" spans="1:28" s="1" customFormat="1" ht="25.5">
      <c r="A148" s="35">
        <v>3</v>
      </c>
      <c r="B148" s="5" t="s">
        <v>72</v>
      </c>
      <c r="C148" s="5" t="s">
        <v>73</v>
      </c>
      <c r="D148" s="23"/>
      <c r="E148" s="47" t="s">
        <v>133</v>
      </c>
      <c r="F148" s="33">
        <v>-40</v>
      </c>
      <c r="G148" s="7"/>
      <c r="H148" s="7"/>
      <c r="I148" s="7"/>
      <c r="K148" s="152">
        <f>+SUM(L148:O148)</f>
        <v>0</v>
      </c>
      <c r="L148" s="153"/>
      <c r="M148" s="153"/>
      <c r="N148" s="153"/>
      <c r="O148" s="153"/>
      <c r="R148" s="224"/>
      <c r="S148" s="224"/>
      <c r="T148" s="224"/>
      <c r="U148" s="224"/>
      <c r="V148" s="224"/>
      <c r="X148" s="202">
        <f>+F148</f>
        <v>-40</v>
      </c>
      <c r="Y148" s="202">
        <f aca="true" t="shared" si="31" ref="Y148:AA149">+IF(S148="y",G148,"")</f>
      </c>
      <c r="Z148" s="202">
        <f t="shared" si="31"/>
      </c>
      <c r="AA148" s="202">
        <f t="shared" si="31"/>
      </c>
      <c r="AB148" s="224">
        <f>+IF(V148="y",#REF!,"")</f>
      </c>
    </row>
    <row r="149" spans="1:28" s="1" customFormat="1" ht="12.75">
      <c r="A149" s="35">
        <v>4</v>
      </c>
      <c r="B149" s="5" t="s">
        <v>74</v>
      </c>
      <c r="C149" s="5" t="s">
        <v>75</v>
      </c>
      <c r="D149" s="23"/>
      <c r="E149" s="47" t="s">
        <v>129</v>
      </c>
      <c r="F149" s="25">
        <v>-21</v>
      </c>
      <c r="G149" s="7"/>
      <c r="H149" s="7"/>
      <c r="I149" s="7"/>
      <c r="K149" s="152">
        <f>+SUM(L149:O149)</f>
        <v>0</v>
      </c>
      <c r="L149" s="153"/>
      <c r="M149" s="153"/>
      <c r="N149" s="153"/>
      <c r="O149" s="153"/>
      <c r="R149" s="153"/>
      <c r="S149" s="224"/>
      <c r="T149" s="224"/>
      <c r="U149" s="224"/>
      <c r="V149" s="224"/>
      <c r="X149" s="152">
        <f>+IF(R149="y",F149,"")</f>
      </c>
      <c r="Y149" s="202">
        <f t="shared" si="31"/>
      </c>
      <c r="Z149" s="202">
        <f t="shared" si="31"/>
      </c>
      <c r="AA149" s="202">
        <f t="shared" si="31"/>
      </c>
      <c r="AB149" s="224">
        <f>+IF(V149="y",#REF!,"")</f>
      </c>
    </row>
    <row r="150" spans="1:15" s="1" customFormat="1" ht="12.75">
      <c r="A150" s="35"/>
      <c r="B150" s="14"/>
      <c r="C150" s="14"/>
      <c r="D150" s="51"/>
      <c r="E150" s="47"/>
      <c r="F150" s="11"/>
      <c r="G150" s="11"/>
      <c r="H150" s="11"/>
      <c r="I150" s="11"/>
      <c r="K150" s="155"/>
      <c r="L150" s="155"/>
      <c r="M150" s="155"/>
      <c r="N150" s="155"/>
      <c r="O150" s="155"/>
    </row>
    <row r="151" spans="1:28" s="23" customFormat="1" ht="13.5" thickBot="1">
      <c r="A151" s="40"/>
      <c r="B151" s="287" t="s">
        <v>107</v>
      </c>
      <c r="C151" s="287"/>
      <c r="D151" s="41"/>
      <c r="E151" s="41"/>
      <c r="F151" s="13">
        <f aca="true" t="shared" si="32" ref="F151:O151">+SUM(F147:F149)</f>
        <v>-61</v>
      </c>
      <c r="G151" s="13">
        <f t="shared" si="32"/>
        <v>-6</v>
      </c>
      <c r="H151" s="13">
        <f t="shared" si="32"/>
        <v>0</v>
      </c>
      <c r="I151" s="13">
        <f t="shared" si="32"/>
        <v>0</v>
      </c>
      <c r="J151" s="38">
        <f t="shared" si="32"/>
        <v>0</v>
      </c>
      <c r="K151" s="13">
        <f t="shared" si="32"/>
        <v>0</v>
      </c>
      <c r="L151" s="13">
        <f t="shared" si="32"/>
        <v>0</v>
      </c>
      <c r="M151" s="13">
        <f t="shared" si="32"/>
        <v>0</v>
      </c>
      <c r="N151" s="13">
        <f t="shared" si="32"/>
        <v>0</v>
      </c>
      <c r="O151" s="13">
        <f t="shared" si="32"/>
        <v>0</v>
      </c>
      <c r="X151" s="13">
        <f>+SUM(X147:X149)</f>
        <v>-40</v>
      </c>
      <c r="Y151" s="13">
        <f>+SUM(Y147:Y149)</f>
        <v>0</v>
      </c>
      <c r="Z151" s="13">
        <f>+SUM(Z147:Z149)</f>
        <v>0</v>
      </c>
      <c r="AA151" s="13">
        <f>+SUM(AA147:AA149)</f>
        <v>0</v>
      </c>
      <c r="AB151" s="13">
        <f>+SUM(AB147:AB149)</f>
        <v>0</v>
      </c>
    </row>
    <row r="153" ht="15.75">
      <c r="A153" s="248" t="s">
        <v>80</v>
      </c>
    </row>
    <row r="154" spans="1:28" s="1" customFormat="1" ht="51">
      <c r="A154" s="1">
        <v>7</v>
      </c>
      <c r="B154" s="114" t="s">
        <v>82</v>
      </c>
      <c r="C154" s="114" t="s">
        <v>409</v>
      </c>
      <c r="D154" s="14"/>
      <c r="E154" s="47" t="s">
        <v>129</v>
      </c>
      <c r="F154" s="33"/>
      <c r="G154" s="7"/>
      <c r="H154" s="7"/>
      <c r="I154" s="25">
        <v>-4.359</v>
      </c>
      <c r="K154" s="152">
        <f>+SUM(L154:O154)</f>
        <v>0</v>
      </c>
      <c r="L154" s="153"/>
      <c r="M154" s="153"/>
      <c r="N154" s="153"/>
      <c r="O154" s="153"/>
      <c r="Q154" s="133"/>
      <c r="R154" s="224"/>
      <c r="S154" s="224"/>
      <c r="T154" s="224"/>
      <c r="U154" s="153"/>
      <c r="V154" s="153"/>
      <c r="X154" s="231">
        <f aca="true" t="shared" si="33" ref="X154:AA155">+IF(R154="y",F154,"")</f>
      </c>
      <c r="Y154" s="231">
        <f t="shared" si="33"/>
      </c>
      <c r="Z154" s="231">
        <f t="shared" si="33"/>
      </c>
      <c r="AA154" s="7">
        <f t="shared" si="33"/>
      </c>
      <c r="AB154" s="7">
        <f>+IF(V154="y",#REF!,"")</f>
      </c>
    </row>
    <row r="155" spans="1:28" s="1" customFormat="1" ht="63.75">
      <c r="A155" s="1">
        <v>8</v>
      </c>
      <c r="B155" s="114" t="s">
        <v>82</v>
      </c>
      <c r="C155" s="114" t="s">
        <v>52</v>
      </c>
      <c r="D155" s="14"/>
      <c r="E155" s="47" t="s">
        <v>133</v>
      </c>
      <c r="F155" s="33"/>
      <c r="G155" s="7"/>
      <c r="H155" s="7"/>
      <c r="I155" s="25">
        <v>-1</v>
      </c>
      <c r="K155" s="152">
        <f>+SUM(L155:O155)</f>
        <v>0</v>
      </c>
      <c r="L155" s="153"/>
      <c r="M155" s="153"/>
      <c r="N155" s="153"/>
      <c r="O155" s="153"/>
      <c r="Q155" s="133"/>
      <c r="R155" s="224"/>
      <c r="S155" s="224"/>
      <c r="T155" s="224"/>
      <c r="U155" s="153"/>
      <c r="V155" s="153"/>
      <c r="X155" s="231">
        <f t="shared" si="33"/>
      </c>
      <c r="Y155" s="231">
        <f t="shared" si="33"/>
      </c>
      <c r="Z155" s="231">
        <f t="shared" si="33"/>
      </c>
      <c r="AA155" s="7">
        <f t="shared" si="33"/>
      </c>
      <c r="AB155" s="7">
        <f>+IF(V155="y",#REF!,"")</f>
      </c>
    </row>
    <row r="156" spans="1:28" s="1" customFormat="1" ht="76.5">
      <c r="A156" s="1">
        <f>+A155+1</f>
        <v>9</v>
      </c>
      <c r="B156" s="114" t="s">
        <v>81</v>
      </c>
      <c r="C156" s="114" t="s">
        <v>398</v>
      </c>
      <c r="D156" s="14"/>
      <c r="E156" s="47" t="s">
        <v>133</v>
      </c>
      <c r="F156" s="33"/>
      <c r="G156" s="7">
        <v>-30</v>
      </c>
      <c r="H156" s="7"/>
      <c r="I156" s="7"/>
      <c r="K156" s="152">
        <f>+SUM(L156:O156)</f>
        <v>0.6</v>
      </c>
      <c r="L156" s="153"/>
      <c r="M156" s="153">
        <v>0.6</v>
      </c>
      <c r="N156" s="153"/>
      <c r="O156" s="153"/>
      <c r="P156" s="1" t="s">
        <v>332</v>
      </c>
      <c r="Q156" s="133"/>
      <c r="R156" s="224"/>
      <c r="S156" s="224"/>
      <c r="T156" s="224"/>
      <c r="U156" s="224"/>
      <c r="V156" s="224"/>
      <c r="X156" s="231">
        <f>+IF(R156="y",F156,"")</f>
      </c>
      <c r="Y156" s="231">
        <f>+G156</f>
        <v>-30</v>
      </c>
      <c r="Z156" s="231">
        <f aca="true" t="shared" si="34" ref="Z156:AA158">+IF(T156="y",H156,"")</f>
      </c>
      <c r="AA156" s="231">
        <f t="shared" si="34"/>
      </c>
      <c r="AB156" s="231">
        <f>+IF(V156="y",#REF!,"")</f>
      </c>
    </row>
    <row r="157" spans="1:28" s="1" customFormat="1" ht="89.25">
      <c r="A157" s="1">
        <f>+A156+1</f>
        <v>10</v>
      </c>
      <c r="B157" s="114" t="s">
        <v>83</v>
      </c>
      <c r="C157" s="114" t="s">
        <v>91</v>
      </c>
      <c r="D157" s="14"/>
      <c r="E157" s="47" t="s">
        <v>129</v>
      </c>
      <c r="F157" s="33">
        <v>-32</v>
      </c>
      <c r="G157" s="7"/>
      <c r="H157" s="7"/>
      <c r="I157" s="7"/>
      <c r="K157" s="152">
        <f>+SUM(L157:O157)</f>
        <v>1</v>
      </c>
      <c r="L157" s="153">
        <v>1</v>
      </c>
      <c r="M157" s="153"/>
      <c r="N157" s="153"/>
      <c r="O157" s="153"/>
      <c r="P157" s="1" t="s">
        <v>333</v>
      </c>
      <c r="Q157" s="133"/>
      <c r="R157" s="224"/>
      <c r="S157" s="224"/>
      <c r="T157" s="224"/>
      <c r="U157" s="224"/>
      <c r="V157" s="224"/>
      <c r="X157" s="231">
        <f>+F157</f>
        <v>-32</v>
      </c>
      <c r="Y157" s="231">
        <f>+IF(S157="y",G157,"")</f>
      </c>
      <c r="Z157" s="231">
        <f t="shared" si="34"/>
      </c>
      <c r="AA157" s="231">
        <f t="shared" si="34"/>
      </c>
      <c r="AB157" s="231">
        <f>+IF(V157="y",#REF!,"")</f>
      </c>
    </row>
    <row r="158" spans="1:28" s="1" customFormat="1" ht="12.75">
      <c r="A158" s="1">
        <f>+A157+1</f>
        <v>11</v>
      </c>
      <c r="B158" s="6" t="s">
        <v>85</v>
      </c>
      <c r="C158" s="114" t="s">
        <v>86</v>
      </c>
      <c r="D158" s="14"/>
      <c r="E158" s="47" t="s">
        <v>129</v>
      </c>
      <c r="F158" s="33">
        <v>-1</v>
      </c>
      <c r="G158" s="7"/>
      <c r="H158" s="7"/>
      <c r="I158" s="33"/>
      <c r="K158" s="152">
        <f>+SUM(L158:O158)</f>
        <v>0</v>
      </c>
      <c r="L158" s="153"/>
      <c r="M158" s="153"/>
      <c r="N158" s="153"/>
      <c r="O158" s="153"/>
      <c r="Q158" s="133"/>
      <c r="R158" s="224"/>
      <c r="S158" s="224"/>
      <c r="T158" s="224"/>
      <c r="U158" s="224"/>
      <c r="V158" s="224"/>
      <c r="X158" s="224">
        <f>+F158</f>
        <v>-1</v>
      </c>
      <c r="Y158" s="224">
        <f>+IF(S158="y",G158,"")</f>
      </c>
      <c r="Z158" s="224">
        <f t="shared" si="34"/>
      </c>
      <c r="AA158" s="224">
        <f t="shared" si="34"/>
      </c>
      <c r="AB158" s="224">
        <f>+IF(V158="y",#REF!,"")</f>
      </c>
    </row>
    <row r="159" spans="2:9" s="23" customFormat="1" ht="12.75">
      <c r="B159" s="86"/>
      <c r="C159" s="8"/>
      <c r="D159" s="14"/>
      <c r="E159" s="51"/>
      <c r="F159" s="10"/>
      <c r="G159" s="10"/>
      <c r="H159" s="10"/>
      <c r="I159" s="10"/>
    </row>
    <row r="160" spans="2:28" s="23" customFormat="1" ht="13.5" thickBot="1">
      <c r="B160" s="287" t="s">
        <v>107</v>
      </c>
      <c r="C160" s="287"/>
      <c r="D160" s="12"/>
      <c r="E160" s="51"/>
      <c r="F160" s="13">
        <f>+SUM(F154:F158)</f>
        <v>-33</v>
      </c>
      <c r="G160" s="13">
        <f>+SUM(G154:G158)</f>
        <v>-30</v>
      </c>
      <c r="H160" s="13">
        <f>+SUM(H154:H158)</f>
        <v>0</v>
      </c>
      <c r="I160" s="13">
        <f>+SUM(I154:I158)</f>
        <v>-5.359</v>
      </c>
      <c r="K160" s="151">
        <f>+SUM(K154:K158)</f>
        <v>1.6</v>
      </c>
      <c r="L160" s="151">
        <f>+SUM(L154:L158)</f>
        <v>1</v>
      </c>
      <c r="M160" s="151">
        <f>+SUM(M154:M158)</f>
        <v>0.6</v>
      </c>
      <c r="N160" s="151">
        <f>+SUM(N154:N158)</f>
        <v>0</v>
      </c>
      <c r="O160" s="151">
        <f>+SUM(O154:O158)</f>
        <v>0</v>
      </c>
      <c r="X160" s="13">
        <f>+SUM(X154:X158)</f>
        <v>-33</v>
      </c>
      <c r="Y160" s="13">
        <f>+SUM(Y154:Y158)</f>
        <v>-30</v>
      </c>
      <c r="Z160" s="13">
        <f>+SUM(Z154:Z158)</f>
        <v>0</v>
      </c>
      <c r="AA160" s="13">
        <f>+SUM(AA154:AA158)</f>
        <v>0</v>
      </c>
      <c r="AB160" s="13">
        <f>+SUM(AB154:AB158)</f>
        <v>0</v>
      </c>
    </row>
    <row r="163" spans="1:15" s="253" customFormat="1" ht="18.75" thickBot="1">
      <c r="A163" s="252" t="s">
        <v>405</v>
      </c>
      <c r="B163" s="265"/>
      <c r="F163" s="254">
        <f>+F160+F151+F143</f>
        <v>-100</v>
      </c>
      <c r="G163" s="254">
        <f aca="true" t="shared" si="35" ref="G163:O163">+G160+G151+G143</f>
        <v>-37.5</v>
      </c>
      <c r="H163" s="254">
        <f t="shared" si="35"/>
        <v>-1.5</v>
      </c>
      <c r="I163" s="254">
        <f t="shared" si="35"/>
        <v>-5.359</v>
      </c>
      <c r="J163" s="255"/>
      <c r="K163" s="256">
        <f t="shared" si="35"/>
        <v>1.6</v>
      </c>
      <c r="L163" s="256">
        <f t="shared" si="35"/>
        <v>1</v>
      </c>
      <c r="M163" s="256">
        <f t="shared" si="35"/>
        <v>0.6</v>
      </c>
      <c r="N163" s="256">
        <f t="shared" si="35"/>
        <v>0</v>
      </c>
      <c r="O163" s="256">
        <f t="shared" si="35"/>
        <v>0</v>
      </c>
    </row>
    <row r="166" spans="1:15" s="258" customFormat="1" ht="21" thickBot="1">
      <c r="A166" s="257" t="s">
        <v>406</v>
      </c>
      <c r="B166" s="266"/>
      <c r="F166" s="259">
        <f>+F163+F138+F93+F53</f>
        <v>-1761.0717</v>
      </c>
      <c r="G166" s="259">
        <f aca="true" t="shared" si="36" ref="G166:O166">+G163+G138+G93+G53</f>
        <v>-636.3676499999999</v>
      </c>
      <c r="H166" s="259">
        <f t="shared" si="36"/>
        <v>-685.03725</v>
      </c>
      <c r="I166" s="259">
        <f t="shared" si="36"/>
        <v>-498.88700000000006</v>
      </c>
      <c r="J166" s="260"/>
      <c r="K166" s="261">
        <f t="shared" si="36"/>
        <v>40.6</v>
      </c>
      <c r="L166" s="261">
        <f t="shared" si="36"/>
        <v>22.5</v>
      </c>
      <c r="M166" s="261">
        <f t="shared" si="36"/>
        <v>10.1</v>
      </c>
      <c r="N166" s="261">
        <f t="shared" si="36"/>
        <v>4</v>
      </c>
      <c r="O166" s="261">
        <f t="shared" si="36"/>
        <v>4</v>
      </c>
    </row>
    <row r="170" ht="12.75">
      <c r="E170" s="139" t="s">
        <v>96</v>
      </c>
    </row>
    <row r="171" spans="5:9" ht="18">
      <c r="E171" s="139" t="s">
        <v>132</v>
      </c>
      <c r="F171" s="268">
        <f>+SUMIF($E$5:$E$158,$E$171,F5:F158)</f>
        <v>-89</v>
      </c>
      <c r="G171" s="268">
        <f>+SUMIF($E$5:$E$158,$E$171,G5:G158)</f>
        <v>-74</v>
      </c>
      <c r="H171" s="268">
        <f>+SUMIF($E$5:$E$158,$E$171,H5:H158)</f>
        <v>-143</v>
      </c>
      <c r="I171" s="268">
        <f>+SUMIF($E$5:$E$158,$E$171,I5:I158)</f>
        <v>-240</v>
      </c>
    </row>
    <row r="172" spans="5:9" ht="18">
      <c r="E172" s="139" t="s">
        <v>133</v>
      </c>
      <c r="F172" s="268">
        <f>+SUMIF($E$5:$E$158,$E$172,F5:F158)</f>
        <v>-821.871</v>
      </c>
      <c r="G172" s="268">
        <f>+SUMIF($E$5:$E$158,$E$172,G5:G158)</f>
        <v>-289</v>
      </c>
      <c r="H172" s="268">
        <f>+SUMIF($E$5:$E$158,$E$172,H5:H158)</f>
        <v>-365</v>
      </c>
      <c r="I172" s="268">
        <f>+SUMIF($E$5:$E$158,$E$172,I5:I158)</f>
        <v>-106.528</v>
      </c>
    </row>
    <row r="173" spans="5:9" ht="18">
      <c r="E173" s="139" t="s">
        <v>129</v>
      </c>
      <c r="F173" s="268">
        <f>+SUMIF($E$5:$E$158,$E$173,F5:F158)</f>
        <v>-850.2007000000002</v>
      </c>
      <c r="G173" s="268">
        <f>+SUMIF($E$5:$E$158,$E$173,G5:G158)</f>
        <v>-273.3676499999999</v>
      </c>
      <c r="H173" s="268">
        <f>+SUMIF($E$5:$E$158,$E$173,H5:H158)</f>
        <v>-177.03725</v>
      </c>
      <c r="I173" s="268">
        <f>+SUMIF($E$5:$E$158,$E$173,I5:I158)</f>
        <v>-152.359</v>
      </c>
    </row>
    <row r="174" spans="6:9" ht="12.75">
      <c r="F174" s="269"/>
      <c r="G174" s="269"/>
      <c r="H174" s="269"/>
      <c r="I174" s="269"/>
    </row>
    <row r="175" spans="6:9" ht="18.75" thickBot="1">
      <c r="F175" s="254">
        <f>+F173+F172+F171</f>
        <v>-1761.0717000000002</v>
      </c>
      <c r="G175" s="254">
        <f>+G173+G172+G171</f>
        <v>-636.3676499999999</v>
      </c>
      <c r="H175" s="254">
        <f>+H173+H172+H171</f>
        <v>-685.03725</v>
      </c>
      <c r="I175" s="254">
        <f>+I173+I172+I171</f>
        <v>-498.887</v>
      </c>
    </row>
    <row r="177" spans="5:9" ht="18">
      <c r="E177" s="139" t="s">
        <v>411</v>
      </c>
      <c r="F177" s="268"/>
      <c r="G177" s="268"/>
      <c r="H177" s="268"/>
      <c r="I177" s="268"/>
    </row>
    <row r="178" spans="5:9" ht="18">
      <c r="E178" s="139" t="s">
        <v>132</v>
      </c>
      <c r="F178" s="268">
        <f>+F171*-0.8</f>
        <v>71.2</v>
      </c>
      <c r="G178" s="268">
        <f>+G171*-0.8</f>
        <v>59.2</v>
      </c>
      <c r="H178" s="268">
        <f>+H171*-0.8</f>
        <v>114.4</v>
      </c>
      <c r="I178" s="268">
        <f>+I171*-0.8</f>
        <v>192</v>
      </c>
    </row>
    <row r="179" spans="5:9" ht="18">
      <c r="E179" s="139" t="s">
        <v>133</v>
      </c>
      <c r="F179" s="268">
        <f>+F172*-0.4</f>
        <v>328.7484</v>
      </c>
      <c r="G179" s="268">
        <f>+G172*-0.4</f>
        <v>115.60000000000001</v>
      </c>
      <c r="H179" s="268">
        <f>+H172*-0.4</f>
        <v>146</v>
      </c>
      <c r="I179" s="268">
        <f>+I172*-0.4</f>
        <v>42.611200000000004</v>
      </c>
    </row>
    <row r="180" spans="5:9" ht="18">
      <c r="E180" s="139" t="s">
        <v>129</v>
      </c>
      <c r="F180" s="268">
        <f>+F173*0</f>
        <v>0</v>
      </c>
      <c r="G180" s="268">
        <f>+G173*0</f>
        <v>0</v>
      </c>
      <c r="H180" s="268">
        <f>+H173*0</f>
        <v>0</v>
      </c>
      <c r="I180" s="268">
        <f>+I173*0</f>
        <v>0</v>
      </c>
    </row>
    <row r="181" spans="6:9" ht="18.75" thickBot="1">
      <c r="F181" s="254">
        <f>+F180+F179+F178</f>
        <v>399.9484</v>
      </c>
      <c r="G181" s="254">
        <f>+G180+G179+G178</f>
        <v>174.8</v>
      </c>
      <c r="H181" s="254">
        <f>+H180+H179+H178</f>
        <v>260.4</v>
      </c>
      <c r="I181" s="254">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33" customWidth="1"/>
    <col min="2" max="2" width="18.421875" style="133" customWidth="1"/>
    <col min="3" max="3" width="48.00390625" style="133" customWidth="1"/>
    <col min="4" max="4" width="1.8515625" style="133" customWidth="1"/>
    <col min="5" max="5" width="11.28125" style="133" bestFit="1" customWidth="1"/>
    <col min="6" max="6" width="11.8515625" style="133"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262" customFormat="1" ht="23.25">
      <c r="A1" s="286" t="s">
        <v>103</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25.5">
      <c r="A5" s="1">
        <v>12</v>
      </c>
      <c r="B5" s="5" t="s">
        <v>156</v>
      </c>
      <c r="C5" s="6" t="s">
        <v>157</v>
      </c>
      <c r="D5" s="21"/>
      <c r="E5" s="47" t="s">
        <v>129</v>
      </c>
      <c r="F5" s="7">
        <v>-16</v>
      </c>
      <c r="G5" s="7">
        <v>-14</v>
      </c>
      <c r="H5" s="7">
        <v>-13</v>
      </c>
      <c r="I5" s="25">
        <v>-11</v>
      </c>
      <c r="K5" s="152">
        <f>+SUM(L5:O5)</f>
        <v>0</v>
      </c>
      <c r="L5" s="153"/>
      <c r="M5" s="153"/>
      <c r="N5" s="153"/>
      <c r="O5" s="153"/>
      <c r="Q5" s="202"/>
      <c r="R5" s="224"/>
      <c r="S5" s="224"/>
      <c r="T5" s="153"/>
      <c r="U5" s="153"/>
      <c r="W5" s="235">
        <f>+F5</f>
        <v>-16</v>
      </c>
      <c r="X5" s="235">
        <f>+G5</f>
        <v>-14</v>
      </c>
      <c r="Y5" s="235">
        <f>+H5</f>
        <v>-13</v>
      </c>
      <c r="Z5" s="238">
        <f>+IF(T5="y",I5,"")</f>
      </c>
      <c r="AA5" s="7">
        <f>+IF(U5="y",#REF!,"")</f>
      </c>
    </row>
    <row r="6" spans="1:27" s="1" customFormat="1" ht="51">
      <c r="A6" s="1">
        <f>+A5+1</f>
        <v>13</v>
      </c>
      <c r="B6" s="5" t="s">
        <v>152</v>
      </c>
      <c r="C6" s="6" t="s">
        <v>159</v>
      </c>
      <c r="D6" s="21" t="s">
        <v>382</v>
      </c>
      <c r="E6" s="47" t="s">
        <v>129</v>
      </c>
      <c r="F6" s="7"/>
      <c r="G6" s="7"/>
      <c r="H6" s="7"/>
      <c r="I6" s="33">
        <v>-75</v>
      </c>
      <c r="K6" s="152">
        <f>+SUM(L6:O6)</f>
        <v>1</v>
      </c>
      <c r="L6" s="153"/>
      <c r="M6" s="153"/>
      <c r="N6" s="153"/>
      <c r="O6" s="153">
        <v>1</v>
      </c>
      <c r="Q6" s="202"/>
      <c r="R6" s="224"/>
      <c r="S6" s="224"/>
      <c r="T6" s="224"/>
      <c r="U6" s="224"/>
      <c r="W6" s="235">
        <f>+IF(Q6="y",F6,"")</f>
      </c>
      <c r="X6" s="235">
        <f>+IF(R6="y",G6,"")</f>
      </c>
      <c r="Y6" s="235">
        <f>+IF(S6="y",H6,"")</f>
      </c>
      <c r="Z6" s="235">
        <f>+I6</f>
        <v>-75</v>
      </c>
      <c r="AA6" s="231">
        <f>+IF(U6="y",#REF!,"")</f>
      </c>
    </row>
    <row r="7" spans="1:27" s="1" customFormat="1" ht="63.75">
      <c r="A7" s="1">
        <f>+A6+1</f>
        <v>14</v>
      </c>
      <c r="B7" s="5" t="s">
        <v>152</v>
      </c>
      <c r="C7" s="6" t="s">
        <v>160</v>
      </c>
      <c r="D7" s="21"/>
      <c r="E7" s="47" t="s">
        <v>133</v>
      </c>
      <c r="F7" s="7"/>
      <c r="G7" s="33">
        <v>-52</v>
      </c>
      <c r="H7" s="33">
        <v>-100</v>
      </c>
      <c r="I7" s="7"/>
      <c r="K7" s="152">
        <f>+SUM(L7:O7)</f>
        <v>2.5</v>
      </c>
      <c r="L7" s="153"/>
      <c r="M7" s="153"/>
      <c r="N7" s="153">
        <v>1</v>
      </c>
      <c r="O7" s="153">
        <v>1.5</v>
      </c>
      <c r="Q7" s="202"/>
      <c r="R7" s="224"/>
      <c r="S7" s="224"/>
      <c r="T7" s="224"/>
      <c r="U7" s="224"/>
      <c r="W7" s="235">
        <f>+IF(Q7="y",F7,"")</f>
      </c>
      <c r="X7" s="235">
        <f>+G7</f>
        <v>-52</v>
      </c>
      <c r="Y7" s="235">
        <f>+H7</f>
        <v>-100</v>
      </c>
      <c r="Z7" s="235">
        <f>+IF(T7="y",I7,"")</f>
      </c>
      <c r="AA7" s="231">
        <f>+IF(U7="y",#REF!,"")</f>
      </c>
    </row>
    <row r="8" spans="2:27" s="23" customFormat="1" ht="12.75">
      <c r="B8" s="8"/>
      <c r="C8" s="9"/>
      <c r="D8" s="15"/>
      <c r="E8" s="51"/>
      <c r="F8" s="11"/>
      <c r="G8" s="11"/>
      <c r="H8" s="11"/>
      <c r="I8" s="11"/>
      <c r="K8" s="154"/>
      <c r="L8" s="154"/>
      <c r="M8" s="154"/>
      <c r="N8" s="154"/>
      <c r="O8" s="154"/>
      <c r="W8" s="237"/>
      <c r="X8" s="237"/>
      <c r="Y8" s="237"/>
      <c r="Z8" s="237"/>
      <c r="AA8" s="237"/>
    </row>
    <row r="9" spans="2:27" s="23" customFormat="1" ht="13.5" thickBot="1">
      <c r="B9" s="287" t="s">
        <v>104</v>
      </c>
      <c r="C9" s="287"/>
      <c r="D9" s="12"/>
      <c r="E9" s="51"/>
      <c r="F9" s="13">
        <f>+SUM(F5:F7)</f>
        <v>-16</v>
      </c>
      <c r="G9" s="13">
        <f>+SUM(G5:G7)</f>
        <v>-66</v>
      </c>
      <c r="H9" s="13">
        <f>+SUM(H5:H7)</f>
        <v>-113</v>
      </c>
      <c r="I9" s="13">
        <f>+SUM(I5:I7)</f>
        <v>-86</v>
      </c>
      <c r="K9" s="151">
        <f>+SUM(K5:K7)</f>
        <v>3.5</v>
      </c>
      <c r="L9" s="151">
        <f>+SUM(L5:L7)</f>
        <v>0</v>
      </c>
      <c r="M9" s="151">
        <f>+SUM(M5:M7)</f>
        <v>0</v>
      </c>
      <c r="N9" s="151">
        <f>+SUM(N5:N7)</f>
        <v>1</v>
      </c>
      <c r="O9" s="151">
        <f>+SUM(O5:O7)</f>
        <v>2.5</v>
      </c>
      <c r="W9" s="13">
        <f>+SUM(W5:W7)</f>
        <v>-16</v>
      </c>
      <c r="X9" s="13">
        <f>+SUM(X5:X7)</f>
        <v>-66</v>
      </c>
      <c r="Y9" s="13">
        <f>+SUM(Y5:Y7)</f>
        <v>-113</v>
      </c>
      <c r="Z9" s="13">
        <f>+SUM(Z5:Z7)</f>
        <v>-75</v>
      </c>
      <c r="AA9" s="13">
        <f>+SUM(AA5:AA7)</f>
        <v>0</v>
      </c>
    </row>
    <row r="12" ht="15.75">
      <c r="A12" s="248" t="s">
        <v>308</v>
      </c>
    </row>
    <row r="13" spans="1:27" s="1" customFormat="1" ht="25.5">
      <c r="A13" s="1">
        <v>1</v>
      </c>
      <c r="B13" s="5" t="s">
        <v>186</v>
      </c>
      <c r="C13" s="6" t="s">
        <v>187</v>
      </c>
      <c r="D13" s="21"/>
      <c r="E13" s="29" t="s">
        <v>129</v>
      </c>
      <c r="F13" s="71"/>
      <c r="G13" s="7">
        <v>-24</v>
      </c>
      <c r="H13" s="7"/>
      <c r="I13" s="7"/>
      <c r="K13" s="152">
        <f>+SUM(L13:O13)</f>
        <v>1</v>
      </c>
      <c r="L13" s="153"/>
      <c r="M13" s="153">
        <v>1</v>
      </c>
      <c r="N13" s="153"/>
      <c r="O13" s="153"/>
      <c r="P13" s="1" t="s">
        <v>312</v>
      </c>
      <c r="Q13" s="202"/>
      <c r="R13" s="224"/>
      <c r="S13" s="224"/>
      <c r="T13" s="224"/>
      <c r="U13" s="224"/>
      <c r="W13" s="235">
        <f>+IF(Q13="y",F13,"")</f>
      </c>
      <c r="X13" s="235">
        <f>+G13</f>
        <v>-24</v>
      </c>
      <c r="Y13" s="235">
        <f>+IF(S13="y",H13,"")</f>
      </c>
      <c r="Z13" s="235">
        <f>+IF(T13="y",I13,"")</f>
      </c>
      <c r="AA13" s="231">
        <f>+IF(U13="y",#REF!,"")</f>
      </c>
    </row>
    <row r="14" spans="1:27" s="1" customFormat="1" ht="12.75">
      <c r="A14" s="1">
        <f>+A13+1</f>
        <v>2</v>
      </c>
      <c r="B14" s="5" t="s">
        <v>188</v>
      </c>
      <c r="C14" s="6" t="s">
        <v>189</v>
      </c>
      <c r="D14" s="21"/>
      <c r="E14" s="29" t="s">
        <v>129</v>
      </c>
      <c r="F14" s="7"/>
      <c r="G14" s="7"/>
      <c r="H14" s="33"/>
      <c r="I14" s="33"/>
      <c r="K14" s="152">
        <f>+SUM(L14:O14)</f>
        <v>0</v>
      </c>
      <c r="L14" s="153"/>
      <c r="M14" s="153"/>
      <c r="N14" s="153"/>
      <c r="O14" s="153"/>
      <c r="Q14" s="202"/>
      <c r="R14" s="224"/>
      <c r="S14" s="153"/>
      <c r="T14" s="224"/>
      <c r="U14" s="224"/>
      <c r="W14" s="235">
        <f>+IF(Q14="y",F14,"")</f>
      </c>
      <c r="X14" s="235">
        <f>+IF(R14="y",G14,"")</f>
      </c>
      <c r="Y14" s="236">
        <f>+IF(S14="y",H14,"")</f>
      </c>
      <c r="Z14" s="235">
        <f>+IF(T14="y",I14,"")</f>
      </c>
      <c r="AA14" s="231">
        <f>+IF(U14="y",#REF!,"")</f>
      </c>
    </row>
    <row r="15" spans="1:27" s="1" customFormat="1" ht="12.75">
      <c r="A15" s="1">
        <f>+A14+1</f>
        <v>3</v>
      </c>
      <c r="B15" s="5" t="s">
        <v>190</v>
      </c>
      <c r="C15" s="6" t="s">
        <v>191</v>
      </c>
      <c r="D15" s="21"/>
      <c r="E15" s="29" t="s">
        <v>129</v>
      </c>
      <c r="F15" s="7"/>
      <c r="G15" s="7"/>
      <c r="H15" s="7">
        <v>-27</v>
      </c>
      <c r="I15" s="7"/>
      <c r="K15" s="152">
        <f>+SUM(L15:O15)</f>
        <v>1</v>
      </c>
      <c r="L15" s="153"/>
      <c r="M15" s="153"/>
      <c r="N15" s="153">
        <v>1</v>
      </c>
      <c r="O15" s="153"/>
      <c r="P15" s="1" t="s">
        <v>312</v>
      </c>
      <c r="Q15" s="202"/>
      <c r="R15" s="224"/>
      <c r="S15" s="224"/>
      <c r="T15" s="224"/>
      <c r="U15" s="224"/>
      <c r="W15" s="235">
        <f>+IF(Q15="y",F15,"")</f>
      </c>
      <c r="X15" s="235">
        <f>+IF(R15="y",G15,"")</f>
      </c>
      <c r="Y15" s="235">
        <f>+H15</f>
        <v>-27</v>
      </c>
      <c r="Z15" s="235">
        <f>+IF(T15="y",I15,"")</f>
      </c>
      <c r="AA15" s="231">
        <f>+IF(U15="y",#REF!,"")</f>
      </c>
    </row>
    <row r="16" spans="1:27" s="1" customFormat="1" ht="25.5">
      <c r="A16" s="1">
        <f>+A15+1</f>
        <v>4</v>
      </c>
      <c r="B16" s="5" t="s">
        <v>190</v>
      </c>
      <c r="C16" s="6" t="s">
        <v>192</v>
      </c>
      <c r="D16" s="21"/>
      <c r="E16" s="29" t="s">
        <v>129</v>
      </c>
      <c r="F16" s="25">
        <v>-16</v>
      </c>
      <c r="G16" s="24">
        <v>-16</v>
      </c>
      <c r="H16" s="24">
        <v>-16</v>
      </c>
      <c r="I16" s="25">
        <v>-19</v>
      </c>
      <c r="K16" s="152">
        <f>+SUM(L16:O16)</f>
        <v>0</v>
      </c>
      <c r="L16" s="153"/>
      <c r="M16" s="153"/>
      <c r="N16" s="153"/>
      <c r="O16" s="153"/>
      <c r="Q16" s="152"/>
      <c r="R16" s="153"/>
      <c r="S16" s="153"/>
      <c r="T16" s="153"/>
      <c r="U16" s="224"/>
      <c r="W16" s="236">
        <f>+IF(Q16="y",F16,"")</f>
      </c>
      <c r="X16" s="236">
        <f>+IF(R16="y",G16,"")</f>
      </c>
      <c r="Y16" s="236">
        <f>+IF(S16="y",H16,"")</f>
      </c>
      <c r="Z16" s="236">
        <f>+IF(T16="y",I16,"")</f>
      </c>
      <c r="AA16" s="231">
        <f>+IF(U16="y",#REF!,"")</f>
      </c>
    </row>
    <row r="17" spans="1:27" s="1" customFormat="1" ht="25.5">
      <c r="A17" s="1">
        <f>+A16+1</f>
        <v>5</v>
      </c>
      <c r="B17" s="5" t="s">
        <v>190</v>
      </c>
      <c r="C17" s="6" t="s">
        <v>193</v>
      </c>
      <c r="D17" s="21"/>
      <c r="E17" s="29" t="s">
        <v>129</v>
      </c>
      <c r="F17" s="7"/>
      <c r="G17" s="7"/>
      <c r="H17" s="7"/>
      <c r="I17" s="7"/>
      <c r="K17" s="152">
        <f>+SUM(L17:O17)</f>
        <v>0</v>
      </c>
      <c r="L17" s="153"/>
      <c r="M17" s="153"/>
      <c r="N17" s="153"/>
      <c r="O17" s="153"/>
      <c r="Q17" s="202"/>
      <c r="R17" s="224"/>
      <c r="S17" s="224"/>
      <c r="T17" s="224"/>
      <c r="U17" s="153"/>
      <c r="W17" s="235">
        <f>+IF(Q17="y",F17,"")</f>
      </c>
      <c r="X17" s="235">
        <f>+IF(R17="y",G17,"")</f>
      </c>
      <c r="Y17" s="235">
        <f>+IF(S17="y",H17,"")</f>
      </c>
      <c r="Z17" s="235">
        <f>+IF(T17="y",I17,"")</f>
      </c>
      <c r="AA17" s="33">
        <f>+IF(U17="y",#REF!,"")</f>
      </c>
    </row>
    <row r="18" spans="2:27" s="23" customFormat="1" ht="12.75">
      <c r="B18" s="8"/>
      <c r="C18" s="9"/>
      <c r="D18" s="15"/>
      <c r="E18" s="29"/>
      <c r="F18" s="10"/>
      <c r="G18" s="10"/>
      <c r="H18" s="10"/>
      <c r="I18" s="10"/>
      <c r="K18" s="154"/>
      <c r="L18" s="154"/>
      <c r="M18" s="154"/>
      <c r="N18" s="154"/>
      <c r="O18" s="154"/>
      <c r="Q18" s="154"/>
      <c r="R18" s="154"/>
      <c r="S18" s="154"/>
      <c r="T18" s="154"/>
      <c r="U18" s="154"/>
      <c r="W18" s="10"/>
      <c r="X18" s="10"/>
      <c r="Y18" s="10"/>
      <c r="Z18" s="10"/>
      <c r="AA18" s="10"/>
    </row>
    <row r="19" spans="2:27" s="23" customFormat="1" ht="13.5" thickBot="1">
      <c r="B19" s="287" t="s">
        <v>104</v>
      </c>
      <c r="C19" s="287"/>
      <c r="D19" s="12"/>
      <c r="E19" s="29"/>
      <c r="F19" s="13">
        <f>+SUM(F13:F17)</f>
        <v>-16</v>
      </c>
      <c r="G19" s="13">
        <f>+SUM(G13:G17)</f>
        <v>-40</v>
      </c>
      <c r="H19" s="13">
        <f>+SUM(H13:H17)</f>
        <v>-43</v>
      </c>
      <c r="I19" s="13">
        <f>+SUM(I13:I17)</f>
        <v>-19</v>
      </c>
      <c r="K19" s="151">
        <f>SUM(K13:K18)</f>
        <v>2</v>
      </c>
      <c r="L19" s="151">
        <f>SUM(L13:L18)</f>
        <v>0</v>
      </c>
      <c r="M19" s="151">
        <f>SUM(M13:M18)</f>
        <v>1</v>
      </c>
      <c r="N19" s="151">
        <f>SUM(N13:N18)</f>
        <v>1</v>
      </c>
      <c r="O19" s="151">
        <f>SUM(O13:O18)</f>
        <v>0</v>
      </c>
      <c r="Q19" s="151"/>
      <c r="R19" s="151"/>
      <c r="S19" s="151"/>
      <c r="T19" s="151"/>
      <c r="U19" s="151"/>
      <c r="W19" s="13">
        <f>+SUM(W13:W17)</f>
        <v>0</v>
      </c>
      <c r="X19" s="13">
        <f>+SUM(X13:X17)</f>
        <v>-24</v>
      </c>
      <c r="Y19" s="13">
        <f>+SUM(Y13:Y17)</f>
        <v>-27</v>
      </c>
      <c r="Z19" s="13">
        <f>+SUM(Z13:Z17)</f>
        <v>0</v>
      </c>
      <c r="AA19" s="13">
        <f>+SUM(AA13:AA17)</f>
        <v>0</v>
      </c>
    </row>
    <row r="22" spans="1:15" s="253" customFormat="1" ht="18.75" thickBot="1">
      <c r="A22" s="252" t="s">
        <v>408</v>
      </c>
      <c r="F22" s="254">
        <f>+F19+F9</f>
        <v>-32</v>
      </c>
      <c r="G22" s="254">
        <f>+G19+G9</f>
        <v>-106</v>
      </c>
      <c r="H22" s="254">
        <f>+H19+H9</f>
        <v>-156</v>
      </c>
      <c r="I22" s="254">
        <f>+I19+I9</f>
        <v>-105</v>
      </c>
      <c r="J22" s="255"/>
      <c r="K22" s="256">
        <f>+K19+K9</f>
        <v>5.5</v>
      </c>
      <c r="L22" s="256">
        <f>+L19+L9</f>
        <v>0</v>
      </c>
      <c r="M22" s="256">
        <f>+M19+M9</f>
        <v>1</v>
      </c>
      <c r="N22" s="256">
        <f>+N19+N9</f>
        <v>2</v>
      </c>
      <c r="O22" s="256">
        <f>+O19+O9</f>
        <v>2.5</v>
      </c>
    </row>
    <row r="24" ht="15.75">
      <c r="A24" s="248" t="s">
        <v>33</v>
      </c>
    </row>
    <row r="25" spans="1:27" s="45" customFormat="1" ht="38.25">
      <c r="A25" s="35">
        <v>1</v>
      </c>
      <c r="B25" s="90" t="s">
        <v>34</v>
      </c>
      <c r="C25" s="91" t="s">
        <v>35</v>
      </c>
      <c r="D25" s="92"/>
      <c r="E25" s="42" t="s">
        <v>133</v>
      </c>
      <c r="F25" s="94">
        <v>-5</v>
      </c>
      <c r="G25" s="94">
        <v>-20</v>
      </c>
      <c r="H25" s="95"/>
      <c r="I25" s="95"/>
      <c r="K25" s="162">
        <f>+SUM(L25:O25)</f>
        <v>0</v>
      </c>
      <c r="L25" s="163"/>
      <c r="M25" s="163"/>
      <c r="N25" s="163"/>
      <c r="O25" s="163"/>
      <c r="Q25" s="162"/>
      <c r="R25" s="163"/>
      <c r="S25" s="225"/>
      <c r="T25" s="225"/>
      <c r="U25" s="225"/>
      <c r="W25" s="232">
        <f>+IF(Q25="y",F25,"")</f>
      </c>
      <c r="X25" s="93">
        <f>+IF(R25="y",G25,"")</f>
      </c>
      <c r="Y25" s="233">
        <f>+IF(S25="y",H25,"")</f>
      </c>
      <c r="Z25" s="233">
        <f>+IF(T25="y",I25,"")</f>
      </c>
      <c r="AA25" s="233">
        <f>+IF(V25="y",#REF!,"")</f>
      </c>
    </row>
    <row r="26" spans="1:27" s="45" customFormat="1" ht="25.5">
      <c r="A26" s="35">
        <f>+A25+1</f>
        <v>2</v>
      </c>
      <c r="B26" s="90" t="s">
        <v>34</v>
      </c>
      <c r="C26" s="91" t="s">
        <v>41</v>
      </c>
      <c r="D26" s="92"/>
      <c r="E26" s="42" t="s">
        <v>129</v>
      </c>
      <c r="F26" s="93">
        <v>-67</v>
      </c>
      <c r="G26" s="93"/>
      <c r="H26" s="93"/>
      <c r="I26" s="93"/>
      <c r="K26" s="162">
        <f>+SUM(L26:O26)</f>
        <v>0</v>
      </c>
      <c r="L26" s="163"/>
      <c r="M26" s="163"/>
      <c r="N26" s="163"/>
      <c r="O26" s="163"/>
      <c r="Q26" s="226"/>
      <c r="R26" s="225"/>
      <c r="S26" s="225"/>
      <c r="T26" s="225"/>
      <c r="U26" s="225"/>
      <c r="W26" s="234">
        <f>+F26</f>
        <v>-67</v>
      </c>
      <c r="X26" s="233">
        <f aca="true" t="shared" si="0" ref="X26:Z27">+IF(R26="y",G26,"")</f>
      </c>
      <c r="Y26" s="233">
        <f t="shared" si="0"/>
      </c>
      <c r="Z26" s="233">
        <f t="shared" si="0"/>
      </c>
      <c r="AA26" s="233">
        <f>+IF(V26="y",#REF!,"")</f>
      </c>
    </row>
    <row r="27" spans="1:27" s="45" customFormat="1" ht="38.25">
      <c r="A27" s="35">
        <f>+A26+1</f>
        <v>3</v>
      </c>
      <c r="B27" s="90" t="s">
        <v>37</v>
      </c>
      <c r="C27" s="91" t="s">
        <v>42</v>
      </c>
      <c r="D27" s="92"/>
      <c r="E27" s="42" t="s">
        <v>133</v>
      </c>
      <c r="F27" s="93"/>
      <c r="G27" s="95"/>
      <c r="H27" s="95"/>
      <c r="I27" s="93"/>
      <c r="K27" s="162">
        <f>+SUM(L27:O27)</f>
        <v>0</v>
      </c>
      <c r="L27" s="163"/>
      <c r="M27" s="163">
        <v>0</v>
      </c>
      <c r="N27" s="163"/>
      <c r="O27" s="163"/>
      <c r="P27" s="45" t="s">
        <v>337</v>
      </c>
      <c r="Q27" s="226"/>
      <c r="R27" s="163"/>
      <c r="S27" s="225"/>
      <c r="T27" s="225"/>
      <c r="U27" s="225"/>
      <c r="W27" s="234">
        <f>+IF(Q27="y",F27,"")</f>
      </c>
      <c r="X27" s="93">
        <f t="shared" si="0"/>
      </c>
      <c r="Y27" s="233">
        <f t="shared" si="0"/>
      </c>
      <c r="Z27" s="233">
        <f t="shared" si="0"/>
      </c>
      <c r="AA27" s="233">
        <f>+IF(V27="y",#REF!,"")</f>
      </c>
    </row>
    <row r="28" spans="1:27" s="43" customFormat="1" ht="12.75">
      <c r="A28" s="40"/>
      <c r="B28" s="96"/>
      <c r="C28" s="97"/>
      <c r="D28" s="92"/>
      <c r="E28" s="99"/>
      <c r="F28" s="100"/>
      <c r="G28" s="100"/>
      <c r="H28" s="100"/>
      <c r="I28" s="100"/>
      <c r="K28" s="164"/>
      <c r="L28" s="164"/>
      <c r="M28" s="164"/>
      <c r="N28" s="164"/>
      <c r="O28" s="164"/>
      <c r="Q28" s="164"/>
      <c r="R28" s="164"/>
      <c r="S28" s="164"/>
      <c r="T28" s="164"/>
      <c r="U28" s="164"/>
      <c r="W28" s="98"/>
      <c r="X28" s="98"/>
      <c r="Y28" s="98"/>
      <c r="Z28" s="98"/>
      <c r="AA28" s="98"/>
    </row>
    <row r="29" spans="1:27" s="43" customFormat="1" ht="13.5" thickBot="1">
      <c r="A29" s="40"/>
      <c r="B29" s="289" t="s">
        <v>104</v>
      </c>
      <c r="C29" s="289"/>
      <c r="D29" s="101"/>
      <c r="E29" s="99"/>
      <c r="F29" s="102">
        <f>SUM(F25:F28)</f>
        <v>-72</v>
      </c>
      <c r="G29" s="102">
        <f>SUM(G25:G28)</f>
        <v>-20</v>
      </c>
      <c r="H29" s="102">
        <f>SUM(H25:H28)</f>
        <v>0</v>
      </c>
      <c r="I29" s="102">
        <f>SUM(I25:I28)</f>
        <v>0</v>
      </c>
      <c r="K29" s="165">
        <f>+SUM(K25:K27)</f>
        <v>0</v>
      </c>
      <c r="L29" s="165">
        <f>+SUM(L25:L27)</f>
        <v>0</v>
      </c>
      <c r="M29" s="165">
        <f>+SUM(M25:M27)</f>
        <v>0</v>
      </c>
      <c r="N29" s="165">
        <f>+SUM(N25:N27)</f>
        <v>0</v>
      </c>
      <c r="O29" s="165">
        <f>+SUM(O25:O27)</f>
        <v>0</v>
      </c>
      <c r="Q29" s="165"/>
      <c r="R29" s="165"/>
      <c r="S29" s="165"/>
      <c r="T29" s="165"/>
      <c r="U29" s="165"/>
      <c r="W29" s="102">
        <f>+SUM(W25:W27)</f>
        <v>-67</v>
      </c>
      <c r="X29" s="102">
        <f>+SUM(X25:X27)</f>
        <v>0</v>
      </c>
      <c r="Y29" s="102">
        <f>+SUM(Y25:Y27)</f>
        <v>0</v>
      </c>
      <c r="Z29" s="102">
        <f>+SUM(Z25:Z27)</f>
        <v>0</v>
      </c>
      <c r="AA29" s="102">
        <f>+SUM(AA25:AA27)</f>
        <v>0</v>
      </c>
    </row>
    <row r="32" ht="15.75">
      <c r="A32" s="248" t="s">
        <v>134</v>
      </c>
    </row>
    <row r="33" spans="1:27" s="1" customFormat="1" ht="25.5">
      <c r="A33" s="35">
        <v>1</v>
      </c>
      <c r="B33" s="5" t="s">
        <v>135</v>
      </c>
      <c r="C33" s="6" t="s">
        <v>136</v>
      </c>
      <c r="D33" s="15"/>
      <c r="E33" s="47" t="s">
        <v>133</v>
      </c>
      <c r="F33" s="7"/>
      <c r="G33" s="7"/>
      <c r="H33" s="7"/>
      <c r="I33" s="25">
        <v>-28.9</v>
      </c>
      <c r="J33" s="146"/>
      <c r="K33" s="147">
        <f>+SUM(L33:O33)</f>
        <v>1</v>
      </c>
      <c r="L33" s="148"/>
      <c r="M33" s="148"/>
      <c r="N33" s="148">
        <v>1</v>
      </c>
      <c r="O33" s="148"/>
      <c r="Q33" s="242"/>
      <c r="R33" s="242"/>
      <c r="S33" s="242"/>
      <c r="T33" s="239" t="s">
        <v>401</v>
      </c>
      <c r="U33" s="242"/>
      <c r="V33" s="240"/>
      <c r="W33" s="243">
        <f>+IF(Q33="y",F33,"")</f>
      </c>
      <c r="X33" s="243">
        <f>+IF(R33="y",G33,"")</f>
      </c>
      <c r="Y33" s="243">
        <f>+IF(S33="y",H33,"")</f>
      </c>
      <c r="Z33" s="244">
        <f>+IF(T33="y",I33,"")</f>
        <v>-28.9</v>
      </c>
      <c r="AA33" s="243">
        <f>+IF(U33="y",#REF!,"")</f>
      </c>
    </row>
    <row r="34" spans="1:27" s="1" customFormat="1" ht="12.75">
      <c r="A34" s="35"/>
      <c r="B34" s="14"/>
      <c r="C34" s="15"/>
      <c r="D34" s="15"/>
      <c r="E34" s="47"/>
      <c r="F34" s="11"/>
      <c r="G34" s="11"/>
      <c r="H34" s="11"/>
      <c r="I34" s="11"/>
      <c r="J34" s="133"/>
      <c r="K34" s="145"/>
      <c r="L34" s="145"/>
      <c r="M34" s="145"/>
      <c r="N34" s="145"/>
      <c r="O34" s="145"/>
      <c r="Q34" s="240"/>
      <c r="R34" s="240"/>
      <c r="S34" s="240"/>
      <c r="T34" s="240"/>
      <c r="U34" s="240"/>
      <c r="V34" s="240"/>
      <c r="W34" s="32"/>
      <c r="X34" s="32"/>
      <c r="Y34" s="32"/>
      <c r="Z34" s="32"/>
      <c r="AA34" s="32"/>
    </row>
    <row r="35" spans="1:27" s="1" customFormat="1" ht="13.5" thickBot="1">
      <c r="A35" s="35"/>
      <c r="B35" s="291" t="s">
        <v>104</v>
      </c>
      <c r="C35" s="291"/>
      <c r="D35" s="49"/>
      <c r="E35" s="47"/>
      <c r="F35" s="132">
        <f>SUM(F32:F33)</f>
        <v>0</v>
      </c>
      <c r="G35" s="132">
        <f>SUM(G32:G33)</f>
        <v>0</v>
      </c>
      <c r="H35" s="132">
        <f>SUM(H32:H33)</f>
        <v>0</v>
      </c>
      <c r="I35" s="132">
        <f>SUM(I32:I33)</f>
        <v>-28.9</v>
      </c>
      <c r="J35" s="133"/>
      <c r="K35" s="151">
        <f>+K33</f>
        <v>1</v>
      </c>
      <c r="L35" s="151">
        <f>+L33</f>
        <v>0</v>
      </c>
      <c r="M35" s="151">
        <f>+M33</f>
        <v>0</v>
      </c>
      <c r="N35" s="151">
        <f>+N33</f>
        <v>1</v>
      </c>
      <c r="O35" s="151">
        <f>+O33</f>
        <v>0</v>
      </c>
      <c r="Q35" s="240"/>
      <c r="R35" s="240"/>
      <c r="S35" s="240"/>
      <c r="T35" s="240"/>
      <c r="U35" s="240"/>
      <c r="V35" s="240"/>
      <c r="W35" s="132">
        <f>SUM(Y32:Y33)</f>
        <v>0</v>
      </c>
      <c r="X35" s="132">
        <f>SUM(Z32:Z33)</f>
        <v>-28.9</v>
      </c>
      <c r="Y35" s="132">
        <f>SUM(AA32:AA33)</f>
        <v>0</v>
      </c>
      <c r="Z35" s="132">
        <f>SUM(AB32:AB33)</f>
        <v>0</v>
      </c>
      <c r="AA35" s="132">
        <f>SUM(AC32:AC33)</f>
        <v>0</v>
      </c>
    </row>
    <row r="38" spans="1:15" s="253" customFormat="1" ht="18.75" thickBot="1">
      <c r="A38" s="252" t="s">
        <v>403</v>
      </c>
      <c r="F38" s="254">
        <f>+F35+F29</f>
        <v>-72</v>
      </c>
      <c r="G38" s="254">
        <f aca="true" t="shared" si="1" ref="G38:O38">+G35+G29</f>
        <v>-20</v>
      </c>
      <c r="H38" s="254">
        <f t="shared" si="1"/>
        <v>0</v>
      </c>
      <c r="I38" s="254">
        <f t="shared" si="1"/>
        <v>-28.9</v>
      </c>
      <c r="J38" s="255"/>
      <c r="K38" s="256">
        <f t="shared" si="1"/>
        <v>1</v>
      </c>
      <c r="L38" s="256">
        <f t="shared" si="1"/>
        <v>0</v>
      </c>
      <c r="M38" s="256">
        <f t="shared" si="1"/>
        <v>0</v>
      </c>
      <c r="N38" s="256">
        <f t="shared" si="1"/>
        <v>1</v>
      </c>
      <c r="O38" s="256">
        <f t="shared" si="1"/>
        <v>0</v>
      </c>
    </row>
    <row r="40" ht="15.75">
      <c r="A40" s="248" t="s">
        <v>169</v>
      </c>
    </row>
    <row r="41" spans="1:27" s="1" customFormat="1" ht="25.5">
      <c r="A41" s="30">
        <v>6</v>
      </c>
      <c r="B41" s="5" t="s">
        <v>171</v>
      </c>
      <c r="C41" s="6" t="s">
        <v>386</v>
      </c>
      <c r="D41" s="21"/>
      <c r="E41" s="115" t="s">
        <v>129</v>
      </c>
      <c r="F41" s="7">
        <v>-12</v>
      </c>
      <c r="G41" s="7"/>
      <c r="H41" s="7"/>
      <c r="I41" s="7"/>
      <c r="K41" s="152">
        <f>+SUM(L41:O41)</f>
        <v>0</v>
      </c>
      <c r="L41" s="153"/>
      <c r="M41" s="153"/>
      <c r="N41" s="153"/>
      <c r="O41" s="153"/>
      <c r="Q41" s="224"/>
      <c r="R41" s="224"/>
      <c r="S41" s="224"/>
      <c r="T41" s="224"/>
      <c r="U41" s="224"/>
      <c r="W41" s="231">
        <f>+F41</f>
        <v>-12</v>
      </c>
      <c r="X41" s="231">
        <f>+IF(R41="y",G41,"")</f>
      </c>
      <c r="Y41" s="231">
        <f>+IF(S41="y",H41,"")</f>
      </c>
      <c r="Z41" s="231">
        <f>+IF(T41="y",I41,"")</f>
      </c>
      <c r="AA41" s="231">
        <f>+IF(U41="y",#REF!,"")</f>
      </c>
    </row>
    <row r="42" spans="1:27" s="1" customFormat="1" ht="25.5">
      <c r="A42" s="30">
        <f>+A41+1</f>
        <v>7</v>
      </c>
      <c r="B42" s="5" t="s">
        <v>171</v>
      </c>
      <c r="C42" s="6" t="s">
        <v>177</v>
      </c>
      <c r="D42" s="21"/>
      <c r="E42" s="115" t="s">
        <v>133</v>
      </c>
      <c r="F42" s="7">
        <v>-54</v>
      </c>
      <c r="G42" s="7">
        <v>-54</v>
      </c>
      <c r="H42" s="7">
        <v>-54</v>
      </c>
      <c r="I42" s="7"/>
      <c r="K42" s="152">
        <f>+SUM(L42:O42)</f>
        <v>3.9000000000000004</v>
      </c>
      <c r="L42" s="153">
        <v>1.3</v>
      </c>
      <c r="M42" s="153">
        <v>1.3</v>
      </c>
      <c r="N42" s="153">
        <v>1.3</v>
      </c>
      <c r="O42" s="153"/>
      <c r="Q42" s="224"/>
      <c r="R42" s="224"/>
      <c r="S42" s="224"/>
      <c r="T42" s="224"/>
      <c r="U42" s="224"/>
      <c r="W42" s="231">
        <f>+F42</f>
        <v>-54</v>
      </c>
      <c r="X42" s="231">
        <f>+G42</f>
        <v>-54</v>
      </c>
      <c r="Y42" s="231">
        <f>+H42</f>
        <v>-54</v>
      </c>
      <c r="Z42" s="231">
        <f>+IF(T42="y",I42,"")</f>
      </c>
      <c r="AA42" s="231">
        <f>+IF(U42="y",#REF!,"")</f>
      </c>
    </row>
    <row r="43" spans="1:27" s="1" customFormat="1" ht="25.5">
      <c r="A43" s="30">
        <f>+A42+1</f>
        <v>8</v>
      </c>
      <c r="B43" s="5" t="s">
        <v>178</v>
      </c>
      <c r="C43" s="6" t="s">
        <v>387</v>
      </c>
      <c r="D43" s="21"/>
      <c r="E43" s="115" t="s">
        <v>132</v>
      </c>
      <c r="F43" s="52">
        <v>-32</v>
      </c>
      <c r="G43" s="7"/>
      <c r="H43" s="7"/>
      <c r="I43" s="7">
        <v>0</v>
      </c>
      <c r="K43" s="152">
        <f>+SUM(L43:O43)</f>
        <v>0.9</v>
      </c>
      <c r="L43" s="153">
        <v>0.9</v>
      </c>
      <c r="M43" s="153"/>
      <c r="N43" s="153"/>
      <c r="O43" s="153"/>
      <c r="Q43" s="224"/>
      <c r="R43" s="224"/>
      <c r="S43" s="224"/>
      <c r="T43" s="224"/>
      <c r="U43" s="224"/>
      <c r="W43" s="231">
        <f>+F43</f>
        <v>-32</v>
      </c>
      <c r="X43" s="231">
        <f>+IF(R43="y",G43,"")</f>
      </c>
      <c r="Y43" s="231">
        <f>+IF(S43="y",H43,"")</f>
      </c>
      <c r="Z43" s="231">
        <f>+IF(T43="y",I43,"")</f>
      </c>
      <c r="AA43" s="231">
        <f>+IF(U43="y",#REF!,"")</f>
      </c>
    </row>
    <row r="44" spans="1:27" s="1" customFormat="1" ht="12.75">
      <c r="A44" s="30"/>
      <c r="B44" s="14"/>
      <c r="C44" s="15"/>
      <c r="D44" s="15"/>
      <c r="E44" s="41"/>
      <c r="F44" s="66"/>
      <c r="G44" s="11"/>
      <c r="H44" s="11"/>
      <c r="I44" s="11"/>
      <c r="K44" s="155"/>
      <c r="L44" s="155"/>
      <c r="M44" s="155"/>
      <c r="N44" s="155"/>
      <c r="O44" s="155"/>
      <c r="W44" s="32"/>
      <c r="X44" s="32"/>
      <c r="Y44" s="32"/>
      <c r="Z44" s="32"/>
      <c r="AA44" s="32"/>
    </row>
    <row r="45" spans="1:27" s="23" customFormat="1" ht="13.5" thickBot="1">
      <c r="A45" s="31"/>
      <c r="B45" s="287" t="s">
        <v>104</v>
      </c>
      <c r="C45" s="287"/>
      <c r="D45" s="12"/>
      <c r="E45" s="41"/>
      <c r="F45" s="13">
        <f>+SUM(F41:F43)</f>
        <v>-98</v>
      </c>
      <c r="G45" s="13">
        <f>+SUM(G41:G43)</f>
        <v>-54</v>
      </c>
      <c r="H45" s="13">
        <f>+SUM(H41:H43)</f>
        <v>-54</v>
      </c>
      <c r="I45" s="13">
        <f>+SUM(I41:I43)</f>
        <v>0</v>
      </c>
      <c r="K45" s="151">
        <f>SUM(K41:K43)</f>
        <v>4.800000000000001</v>
      </c>
      <c r="L45" s="151">
        <f>SUM(L41:L43)</f>
        <v>2.2</v>
      </c>
      <c r="M45" s="151">
        <f>SUM(M41:M43)</f>
        <v>1.3</v>
      </c>
      <c r="N45" s="151">
        <f>SUM(N41:N43)</f>
        <v>1.3</v>
      </c>
      <c r="O45" s="151">
        <f>SUM(O41:O43)</f>
        <v>0</v>
      </c>
      <c r="W45" s="13">
        <f>+SUM(W41:W43)</f>
        <v>-98</v>
      </c>
      <c r="X45" s="13">
        <f>+SUM(X41:X43)</f>
        <v>-54</v>
      </c>
      <c r="Y45" s="13">
        <f>+SUM(Y41:Y43)</f>
        <v>-54</v>
      </c>
      <c r="Z45" s="13">
        <f>+SUM(Z41:Z43)</f>
        <v>0</v>
      </c>
      <c r="AA45" s="13">
        <f>+SUM(AA41:AA43)</f>
        <v>0</v>
      </c>
    </row>
    <row r="47" ht="15.75">
      <c r="A47" s="248" t="s">
        <v>255</v>
      </c>
    </row>
    <row r="48" spans="2:9" s="23" customFormat="1" ht="12.75">
      <c r="B48" s="287" t="s">
        <v>103</v>
      </c>
      <c r="C48" s="287"/>
      <c r="D48" s="12"/>
      <c r="E48" s="69"/>
      <c r="F48" s="16"/>
      <c r="G48" s="16"/>
      <c r="H48" s="16"/>
      <c r="I48" s="16"/>
    </row>
    <row r="49" spans="1:27" s="1" customFormat="1" ht="12.75">
      <c r="A49" s="1">
        <v>12</v>
      </c>
      <c r="B49" s="5" t="s">
        <v>268</v>
      </c>
      <c r="C49" s="6" t="s">
        <v>355</v>
      </c>
      <c r="D49" s="15"/>
      <c r="E49" s="79" t="s">
        <v>129</v>
      </c>
      <c r="F49" s="7">
        <v>-5</v>
      </c>
      <c r="G49" s="7">
        <v>-5</v>
      </c>
      <c r="H49" s="7"/>
      <c r="I49" s="7"/>
      <c r="K49" s="152">
        <f>+SUM(L49:O49)</f>
        <v>0</v>
      </c>
      <c r="L49" s="153"/>
      <c r="M49" s="153"/>
      <c r="N49" s="153"/>
      <c r="O49" s="153"/>
      <c r="Q49" s="231"/>
      <c r="R49" s="231"/>
      <c r="S49" s="231"/>
      <c r="T49" s="231"/>
      <c r="U49" s="231"/>
      <c r="W49" s="231">
        <f>+F49</f>
        <v>-5</v>
      </c>
      <c r="X49" s="231">
        <f>+G49</f>
        <v>-5</v>
      </c>
      <c r="Y49" s="231">
        <f aca="true" t="shared" si="2" ref="Y49:Z51">+IF(S49="y",H49,"")</f>
      </c>
      <c r="Z49" s="231">
        <f t="shared" si="2"/>
      </c>
      <c r="AA49" s="231">
        <f>+IF(U49="y",#REF!,"")</f>
      </c>
    </row>
    <row r="50" spans="1:27" s="1" customFormat="1" ht="25.5">
      <c r="A50" s="1">
        <f>+A49+1</f>
        <v>13</v>
      </c>
      <c r="B50" s="5" t="s">
        <v>267</v>
      </c>
      <c r="C50" s="54" t="s">
        <v>270</v>
      </c>
      <c r="D50" s="15"/>
      <c r="E50" s="79" t="s">
        <v>129</v>
      </c>
      <c r="F50" s="25">
        <v>-30</v>
      </c>
      <c r="G50" s="7"/>
      <c r="H50" s="7"/>
      <c r="I50" s="7"/>
      <c r="K50" s="152">
        <f>+SUM(L50:O50)</f>
        <v>0</v>
      </c>
      <c r="L50" s="153"/>
      <c r="M50" s="153"/>
      <c r="N50" s="153"/>
      <c r="O50" s="153"/>
      <c r="Q50" s="7"/>
      <c r="R50" s="231"/>
      <c r="S50" s="231"/>
      <c r="T50" s="231"/>
      <c r="U50" s="231"/>
      <c r="W50" s="7">
        <f>+IF(Q50="y",F50,"")</f>
      </c>
      <c r="X50" s="231">
        <f>+IF(R50="y",G50,"")</f>
      </c>
      <c r="Y50" s="231">
        <f t="shared" si="2"/>
      </c>
      <c r="Z50" s="231">
        <f t="shared" si="2"/>
      </c>
      <c r="AA50" s="231">
        <f>+IF(U50="y",#REF!,"")</f>
      </c>
    </row>
    <row r="51" spans="1:27" s="1" customFormat="1" ht="25.5">
      <c r="A51" s="1">
        <f>+A50+1</f>
        <v>14</v>
      </c>
      <c r="B51" s="5" t="s">
        <v>256</v>
      </c>
      <c r="C51" s="6" t="s">
        <v>391</v>
      </c>
      <c r="D51" s="15"/>
      <c r="E51" s="79" t="s">
        <v>133</v>
      </c>
      <c r="F51" s="72"/>
      <c r="G51" s="72">
        <v>-30</v>
      </c>
      <c r="H51" s="72"/>
      <c r="I51" s="72"/>
      <c r="K51" s="152">
        <f>+SUM(L51:O51)</f>
        <v>0</v>
      </c>
      <c r="L51" s="153"/>
      <c r="M51" s="153"/>
      <c r="N51" s="153"/>
      <c r="O51" s="153"/>
      <c r="Q51" s="231"/>
      <c r="R51" s="231"/>
      <c r="S51" s="231"/>
      <c r="T51" s="231"/>
      <c r="U51" s="231"/>
      <c r="W51" s="231">
        <f>+IF(Q51="y",F51,"")</f>
      </c>
      <c r="X51" s="231">
        <f>+G51</f>
        <v>-30</v>
      </c>
      <c r="Y51" s="231">
        <f t="shared" si="2"/>
      </c>
      <c r="Z51" s="231">
        <f t="shared" si="2"/>
      </c>
      <c r="AA51" s="231">
        <f>+IF(U51="y",#REF!,"")</f>
      </c>
    </row>
    <row r="52" spans="2:9" s="23" customFormat="1" ht="12.75">
      <c r="B52" s="8"/>
      <c r="C52" s="9"/>
      <c r="D52" s="15"/>
      <c r="E52" s="69"/>
      <c r="F52" s="11"/>
      <c r="G52" s="11"/>
      <c r="H52" s="11"/>
      <c r="I52" s="11"/>
    </row>
    <row r="53" spans="2:27" s="23" customFormat="1" ht="13.5" thickBot="1">
      <c r="B53" s="287" t="s">
        <v>104</v>
      </c>
      <c r="C53" s="287"/>
      <c r="D53" s="12"/>
      <c r="E53" s="69"/>
      <c r="F53" s="13">
        <f>SUM(F49:F52)</f>
        <v>-35</v>
      </c>
      <c r="G53" s="13">
        <f>SUM(G49:G52)</f>
        <v>-35</v>
      </c>
      <c r="H53" s="13">
        <f>SUM(H49:H52)</f>
        <v>0</v>
      </c>
      <c r="I53" s="13">
        <f>SUM(I49:I52)</f>
        <v>0</v>
      </c>
      <c r="K53" s="151">
        <f>+SUM(K49:K51)</f>
        <v>0</v>
      </c>
      <c r="L53" s="151">
        <f>+SUM(L49:L51)</f>
        <v>0</v>
      </c>
      <c r="M53" s="151">
        <f>+SUM(M49:M51)</f>
        <v>0</v>
      </c>
      <c r="N53" s="151">
        <f>+SUM(N49:N51)</f>
        <v>0</v>
      </c>
      <c r="O53" s="151">
        <f>+SUM(O49:O51)</f>
        <v>0</v>
      </c>
      <c r="W53" s="13">
        <f>SUM(W49:W52)</f>
        <v>-5</v>
      </c>
      <c r="X53" s="13">
        <f>SUM(X49:X52)</f>
        <v>-35</v>
      </c>
      <c r="Y53" s="13">
        <f>SUM(Y49:Y52)</f>
        <v>0</v>
      </c>
      <c r="Z53" s="13">
        <f>SUM(Z49:Z52)</f>
        <v>0</v>
      </c>
      <c r="AA53" s="13">
        <f>SUM(AA49:AA52)</f>
        <v>0</v>
      </c>
    </row>
    <row r="56" spans="1:15" s="253" customFormat="1" ht="18.75" thickBot="1">
      <c r="A56" s="252" t="s">
        <v>404</v>
      </c>
      <c r="F56" s="254">
        <f>+F53+F45</f>
        <v>-133</v>
      </c>
      <c r="G56" s="254">
        <f aca="true" t="shared" si="3" ref="G56:O56">+G53+G45</f>
        <v>-89</v>
      </c>
      <c r="H56" s="254">
        <f t="shared" si="3"/>
        <v>-54</v>
      </c>
      <c r="I56" s="254">
        <f t="shared" si="3"/>
        <v>0</v>
      </c>
      <c r="J56" s="255"/>
      <c r="K56" s="256">
        <f t="shared" si="3"/>
        <v>4.800000000000001</v>
      </c>
      <c r="L56" s="256">
        <f t="shared" si="3"/>
        <v>2.2</v>
      </c>
      <c r="M56" s="256">
        <f t="shared" si="3"/>
        <v>1.3</v>
      </c>
      <c r="N56" s="256">
        <f t="shared" si="3"/>
        <v>1.3</v>
      </c>
      <c r="O56" s="256">
        <f t="shared" si="3"/>
        <v>0</v>
      </c>
    </row>
    <row r="58" ht="15.75">
      <c r="A58" s="248" t="s">
        <v>93</v>
      </c>
    </row>
    <row r="59" spans="1:27" s="1" customFormat="1" ht="25.5">
      <c r="A59" s="30">
        <v>7</v>
      </c>
      <c r="B59" s="5" t="s">
        <v>125</v>
      </c>
      <c r="C59" s="6" t="s">
        <v>76</v>
      </c>
      <c r="D59" s="15"/>
      <c r="E59" s="29" t="s">
        <v>133</v>
      </c>
      <c r="F59" s="7"/>
      <c r="G59" s="7"/>
      <c r="H59" s="7"/>
      <c r="I59" s="25">
        <v>-17</v>
      </c>
      <c r="K59" s="152">
        <f>+SUM(L59:O59)</f>
        <v>0</v>
      </c>
      <c r="L59" s="153"/>
      <c r="M59" s="153"/>
      <c r="N59" s="153"/>
      <c r="O59" s="153"/>
      <c r="Q59" s="245"/>
      <c r="R59" s="245"/>
      <c r="S59" s="245"/>
      <c r="T59" s="71"/>
      <c r="U59" s="245"/>
      <c r="W59" s="245">
        <f>+IF(Q59="y",F59,"")</f>
      </c>
      <c r="X59" s="245">
        <f>+IF(R59="y",G59,"")</f>
      </c>
      <c r="Y59" s="245">
        <f>+IF(S59="y",H59,"")</f>
      </c>
      <c r="Z59" s="71">
        <f>+IF(T59="y",I59,"")</f>
      </c>
      <c r="AA59" s="245">
        <f>+IF(U59="y",#REF!,"")</f>
      </c>
    </row>
    <row r="60" spans="1:15" s="23" customFormat="1" ht="12.75">
      <c r="A60" s="31"/>
      <c r="B60" s="8"/>
      <c r="C60" s="9"/>
      <c r="D60" s="15"/>
      <c r="E60" s="29"/>
      <c r="F60" s="10"/>
      <c r="G60" s="10"/>
      <c r="H60" s="10"/>
      <c r="I60" s="10"/>
      <c r="K60" s="154"/>
      <c r="L60" s="154"/>
      <c r="M60" s="154"/>
      <c r="N60" s="154"/>
      <c r="O60" s="154"/>
    </row>
    <row r="61" spans="1:27" s="23" customFormat="1" ht="13.5" thickBot="1">
      <c r="A61" s="31"/>
      <c r="B61" s="287" t="s">
        <v>104</v>
      </c>
      <c r="C61" s="287"/>
      <c r="D61" s="12"/>
      <c r="E61" s="29"/>
      <c r="F61" s="13">
        <f>+SUM(F59)</f>
        <v>0</v>
      </c>
      <c r="G61" s="13">
        <f>+SUM(G59)</f>
        <v>0</v>
      </c>
      <c r="H61" s="13">
        <f>+SUM(H59)</f>
        <v>0</v>
      </c>
      <c r="I61" s="13">
        <f>+SUM(I59)</f>
        <v>-17</v>
      </c>
      <c r="K61" s="151">
        <f>+SUM(K50:K59)</f>
        <v>4.800000000000001</v>
      </c>
      <c r="L61" s="151">
        <f>+SUM(L50:L59)</f>
        <v>2.2</v>
      </c>
      <c r="M61" s="151">
        <f>+SUM(M50:M59)</f>
        <v>1.3</v>
      </c>
      <c r="N61" s="151">
        <f>+SUM(N50:N59)</f>
        <v>1.3</v>
      </c>
      <c r="O61" s="151">
        <f>+SUM(O50:O59)</f>
        <v>0</v>
      </c>
      <c r="W61" s="13">
        <f>+SUM(W59)</f>
        <v>0</v>
      </c>
      <c r="X61" s="13">
        <f>+SUM(X59)</f>
        <v>0</v>
      </c>
      <c r="Y61" s="13">
        <f>+SUM(Y59)</f>
        <v>0</v>
      </c>
      <c r="Z61" s="13">
        <f>+SUM(Z59)</f>
        <v>0</v>
      </c>
      <c r="AA61" s="13">
        <f>+SUM(AA59)</f>
        <v>0</v>
      </c>
    </row>
    <row r="63" ht="15.75">
      <c r="A63" s="248"/>
    </row>
    <row r="64" ht="15.75">
      <c r="A64" s="248" t="s">
        <v>67</v>
      </c>
    </row>
    <row r="65" spans="1:27" s="1" customFormat="1" ht="12.75">
      <c r="A65" s="35">
        <v>5</v>
      </c>
      <c r="B65" s="5" t="s">
        <v>70</v>
      </c>
      <c r="C65" s="5" t="s">
        <v>354</v>
      </c>
      <c r="D65" s="119"/>
      <c r="E65" s="115" t="s">
        <v>129</v>
      </c>
      <c r="F65" s="7"/>
      <c r="G65" s="25">
        <v>-26</v>
      </c>
      <c r="H65" s="7"/>
      <c r="I65" s="7"/>
      <c r="K65" s="153">
        <f>+SUM(L65:O65)</f>
        <v>1</v>
      </c>
      <c r="L65" s="153">
        <v>1</v>
      </c>
      <c r="M65" s="153"/>
      <c r="N65" s="153"/>
      <c r="O65" s="153"/>
      <c r="Q65" s="224"/>
      <c r="R65" s="153"/>
      <c r="S65" s="224"/>
      <c r="T65" s="224"/>
      <c r="U65" s="224"/>
      <c r="W65" s="202">
        <v>0</v>
      </c>
      <c r="X65" s="152">
        <f>+IF(R65="y",G65,"")</f>
      </c>
      <c r="Y65" s="202">
        <v>0</v>
      </c>
      <c r="Z65" s="202">
        <v>0</v>
      </c>
      <c r="AA65" s="224">
        <f>+IF(U65="y",#REF!,"")</f>
      </c>
    </row>
    <row r="66" spans="1:15" s="1" customFormat="1" ht="7.5" customHeight="1">
      <c r="A66" s="35"/>
      <c r="D66" s="47"/>
      <c r="E66" s="47"/>
      <c r="F66" s="83"/>
      <c r="G66" s="83"/>
      <c r="H66" s="83"/>
      <c r="I66" s="83"/>
      <c r="K66" s="223"/>
      <c r="L66" s="223"/>
      <c r="M66" s="223">
        <f>+M65</f>
        <v>0</v>
      </c>
      <c r="N66" s="223">
        <f>+N65</f>
        <v>0</v>
      </c>
      <c r="O66" s="223">
        <f>+O65</f>
        <v>0</v>
      </c>
    </row>
    <row r="67" spans="1:27" s="23" customFormat="1" ht="13.5" customHeight="1" thickBot="1">
      <c r="A67" s="40"/>
      <c r="B67" s="287" t="s">
        <v>77</v>
      </c>
      <c r="C67" s="287"/>
      <c r="D67" s="41"/>
      <c r="E67" s="41"/>
      <c r="F67" s="13">
        <f>+F65</f>
        <v>0</v>
      </c>
      <c r="G67" s="13">
        <f>+G65</f>
        <v>-26</v>
      </c>
      <c r="H67" s="13">
        <f>+H65</f>
        <v>0</v>
      </c>
      <c r="I67" s="13">
        <f>+I65</f>
        <v>0</v>
      </c>
      <c r="K67" s="151">
        <f>+K65</f>
        <v>1</v>
      </c>
      <c r="L67" s="151">
        <f>+L65</f>
        <v>1</v>
      </c>
      <c r="M67" s="151">
        <f>+M65</f>
        <v>0</v>
      </c>
      <c r="N67" s="151">
        <f>+N65</f>
        <v>0</v>
      </c>
      <c r="O67" s="151">
        <f>+O65</f>
        <v>0</v>
      </c>
      <c r="W67" s="13">
        <f>+W65</f>
        <v>0</v>
      </c>
      <c r="X67" s="13">
        <f>+X65</f>
      </c>
      <c r="Y67" s="13">
        <f>+Y65</f>
        <v>0</v>
      </c>
      <c r="Z67" s="13">
        <f>+Z65</f>
        <v>0</v>
      </c>
      <c r="AA67" s="13"/>
    </row>
    <row r="70" ht="15.75">
      <c r="A70" s="248" t="s">
        <v>80</v>
      </c>
    </row>
    <row r="71" spans="1:27" s="1" customFormat="1" ht="127.5">
      <c r="A71" s="1">
        <v>2</v>
      </c>
      <c r="B71" s="117" t="s">
        <v>82</v>
      </c>
      <c r="C71" s="118" t="s">
        <v>395</v>
      </c>
      <c r="D71" s="14"/>
      <c r="E71" s="120" t="s">
        <v>129</v>
      </c>
      <c r="F71" s="25">
        <v>10</v>
      </c>
      <c r="G71" s="7"/>
      <c r="H71" s="7"/>
      <c r="I71" s="7"/>
      <c r="K71" s="152">
        <f>+SUM(L71:O71)</f>
        <v>0</v>
      </c>
      <c r="L71" s="153"/>
      <c r="M71" s="153"/>
      <c r="N71" s="153"/>
      <c r="O71" s="153"/>
      <c r="P71" s="1" t="s">
        <v>312</v>
      </c>
      <c r="Q71" s="153"/>
      <c r="R71" s="224"/>
      <c r="S71" s="224"/>
      <c r="T71" s="224"/>
      <c r="U71" s="224"/>
      <c r="W71" s="7">
        <f>+IF(Q71="y",F71,"")</f>
      </c>
      <c r="X71" s="231">
        <f>+IF(R71="y",G71,"")</f>
      </c>
      <c r="Y71" s="231">
        <f>+IF(S71="y",H71,"")</f>
      </c>
      <c r="Z71" s="231">
        <f>+IF(T71="y",I71,"")</f>
      </c>
      <c r="AA71" s="231">
        <f>+IF(U71="y",#REF!,"")</f>
      </c>
    </row>
    <row r="72" spans="1:27" s="1" customFormat="1" ht="51">
      <c r="A72" s="1">
        <f>+A71+1</f>
        <v>3</v>
      </c>
      <c r="B72" s="117" t="s">
        <v>83</v>
      </c>
      <c r="C72" s="118" t="s">
        <v>396</v>
      </c>
      <c r="D72" s="14"/>
      <c r="E72" s="120" t="s">
        <v>129</v>
      </c>
      <c r="F72" s="7"/>
      <c r="G72" s="7"/>
      <c r="H72" s="30"/>
      <c r="I72" s="33">
        <v>-28</v>
      </c>
      <c r="K72" s="152">
        <f>+SUM(L72:O72)</f>
        <v>1</v>
      </c>
      <c r="L72" s="153"/>
      <c r="M72" s="153"/>
      <c r="N72" s="153">
        <v>1</v>
      </c>
      <c r="O72" s="153"/>
      <c r="P72" s="1" t="s">
        <v>312</v>
      </c>
      <c r="Q72" s="224"/>
      <c r="R72" s="224"/>
      <c r="S72" s="224"/>
      <c r="T72" s="224"/>
      <c r="U72" s="224"/>
      <c r="W72" s="231">
        <f aca="true" t="shared" si="4" ref="W72:Y73">+IF(Q72="y",F72,"")</f>
      </c>
      <c r="X72" s="231">
        <f t="shared" si="4"/>
      </c>
      <c r="Y72" s="231">
        <f t="shared" si="4"/>
      </c>
      <c r="Z72" s="231">
        <f>+I72</f>
        <v>-28</v>
      </c>
      <c r="AA72" s="231">
        <f>+IF(U72="y",#REF!,"")</f>
      </c>
    </row>
    <row r="73" spans="1:27" s="1" customFormat="1" ht="76.5">
      <c r="A73" s="1">
        <f>+A72+1</f>
        <v>4</v>
      </c>
      <c r="B73" s="117" t="s">
        <v>82</v>
      </c>
      <c r="C73" s="118" t="s">
        <v>89</v>
      </c>
      <c r="D73" s="14"/>
      <c r="E73" s="120" t="s">
        <v>129</v>
      </c>
      <c r="F73" s="25">
        <v>-21</v>
      </c>
      <c r="G73" s="7"/>
      <c r="H73" s="7"/>
      <c r="I73" s="7"/>
      <c r="K73" s="152">
        <f>+SUM(L73:O73)</f>
        <v>1</v>
      </c>
      <c r="L73" s="153">
        <v>1</v>
      </c>
      <c r="M73" s="153"/>
      <c r="N73" s="153"/>
      <c r="O73" s="153"/>
      <c r="P73" s="1" t="s">
        <v>331</v>
      </c>
      <c r="Q73" s="153"/>
      <c r="R73" s="224"/>
      <c r="S73" s="224"/>
      <c r="T73" s="224"/>
      <c r="U73" s="224"/>
      <c r="W73" s="7">
        <f t="shared" si="4"/>
      </c>
      <c r="X73" s="231">
        <f t="shared" si="4"/>
      </c>
      <c r="Y73" s="231">
        <f t="shared" si="4"/>
      </c>
      <c r="Z73" s="231">
        <f>+IF(T73="y",I73,"")</f>
      </c>
      <c r="AA73" s="231">
        <f>+IF(U73="y",#REF!,"")</f>
      </c>
    </row>
    <row r="74" spans="1:27" s="1" customFormat="1" ht="76.5">
      <c r="A74" s="1">
        <f>+A73+1</f>
        <v>5</v>
      </c>
      <c r="B74" s="117" t="s">
        <v>84</v>
      </c>
      <c r="C74" s="118" t="s">
        <v>90</v>
      </c>
      <c r="D74" s="14"/>
      <c r="E74" s="120" t="s">
        <v>133</v>
      </c>
      <c r="F74" s="7">
        <v>-24.2</v>
      </c>
      <c r="G74" s="7"/>
      <c r="H74" s="7"/>
      <c r="I74" s="7"/>
      <c r="K74" s="152">
        <f>+SUM(L74:O74)</f>
        <v>0.5</v>
      </c>
      <c r="L74" s="153">
        <v>0.5</v>
      </c>
      <c r="M74" s="153"/>
      <c r="N74" s="153"/>
      <c r="O74" s="153"/>
      <c r="P74" s="1" t="s">
        <v>312</v>
      </c>
      <c r="Q74" s="224"/>
      <c r="R74" s="224"/>
      <c r="S74" s="224"/>
      <c r="T74" s="224"/>
      <c r="U74" s="224"/>
      <c r="W74" s="231">
        <f>+F74</f>
        <v>-24.2</v>
      </c>
      <c r="X74" s="231">
        <f>+IF(R74="y",G74,"")</f>
      </c>
      <c r="Y74" s="231">
        <f>+IF(S74="y",H74,"")</f>
      </c>
      <c r="Z74" s="231">
        <f>+IF(T74="y",I74,"")</f>
      </c>
      <c r="AA74" s="231">
        <f>+IF(U74="y",#REF!,"")</f>
      </c>
    </row>
    <row r="75" spans="1:27" s="1" customFormat="1" ht="25.5">
      <c r="A75" s="1">
        <f>+A74+1</f>
        <v>6</v>
      </c>
      <c r="B75" s="117" t="s">
        <v>84</v>
      </c>
      <c r="C75" s="118" t="s">
        <v>51</v>
      </c>
      <c r="D75" s="14"/>
      <c r="E75" s="120" t="s">
        <v>129</v>
      </c>
      <c r="F75" s="25">
        <v>-18</v>
      </c>
      <c r="G75" s="7"/>
      <c r="H75" s="7"/>
      <c r="I75" s="7"/>
      <c r="K75" s="152">
        <f>+SUM(L75:O75)</f>
        <v>0.5</v>
      </c>
      <c r="L75" s="153">
        <v>0.5</v>
      </c>
      <c r="M75" s="153"/>
      <c r="N75" s="153"/>
      <c r="O75" s="153"/>
      <c r="P75" s="1" t="s">
        <v>312</v>
      </c>
      <c r="Q75" s="153"/>
      <c r="R75" s="224"/>
      <c r="S75" s="224"/>
      <c r="T75" s="224"/>
      <c r="U75" s="224"/>
      <c r="W75" s="7">
        <f>+IF(Q75="y",F75,"")</f>
      </c>
      <c r="X75" s="231">
        <f>+IF(R75="y",G75,"")</f>
      </c>
      <c r="Y75" s="231">
        <f>+IF(S75="y",H75,"")</f>
      </c>
      <c r="Z75" s="231">
        <f>+IF(T75="y",I75,"")</f>
      </c>
      <c r="AA75" s="231">
        <f>+IF(U75="y",#REF!,"")</f>
      </c>
    </row>
    <row r="76" spans="2:9" s="23" customFormat="1" ht="6" customHeight="1">
      <c r="B76" s="14"/>
      <c r="C76" s="8"/>
      <c r="D76" s="14"/>
      <c r="E76" s="51"/>
      <c r="F76" s="56"/>
      <c r="G76" s="10"/>
      <c r="H76" s="10"/>
      <c r="I76" s="10"/>
    </row>
    <row r="77" spans="2:27" s="23" customFormat="1" ht="13.5" thickBot="1">
      <c r="B77" s="287" t="s">
        <v>104</v>
      </c>
      <c r="C77" s="287"/>
      <c r="D77" s="12"/>
      <c r="E77" s="51"/>
      <c r="F77" s="13">
        <f>SUM(F71:F75)</f>
        <v>-53.2</v>
      </c>
      <c r="G77" s="13">
        <f>SUM(G71:G75)</f>
        <v>0</v>
      </c>
      <c r="H77" s="13">
        <f>SUM(H71:H75)</f>
        <v>0</v>
      </c>
      <c r="I77" s="13">
        <f>SUM(I71:I75)</f>
        <v>-28</v>
      </c>
      <c r="K77" s="151">
        <f>+SUM(K71:K75)</f>
        <v>3</v>
      </c>
      <c r="L77" s="151">
        <f>+SUM(L71:L75)</f>
        <v>2</v>
      </c>
      <c r="M77" s="151">
        <f>+SUM(M71:M75)</f>
        <v>0</v>
      </c>
      <c r="N77" s="151">
        <f>+SUM(N71:N75)</f>
        <v>1</v>
      </c>
      <c r="O77" s="151">
        <f>+SUM(O71:O75)</f>
        <v>0</v>
      </c>
      <c r="W77" s="13">
        <f>SUM(W71:W75)</f>
        <v>-24.2</v>
      </c>
      <c r="X77" s="13">
        <f>SUM(X71:X75)</f>
        <v>0</v>
      </c>
      <c r="Y77" s="13">
        <f>SUM(Y71:Y75)</f>
        <v>0</v>
      </c>
      <c r="Z77" s="13">
        <f>SUM(Z71:Z75)</f>
        <v>-28</v>
      </c>
      <c r="AA77" s="13">
        <f>SUM(AA71:AA75)</f>
        <v>0</v>
      </c>
    </row>
    <row r="79" spans="1:15" s="253" customFormat="1" ht="18.75" thickBot="1">
      <c r="A79" s="252" t="s">
        <v>405</v>
      </c>
      <c r="F79" s="254">
        <f>+F77+F67+F61</f>
        <v>-53.2</v>
      </c>
      <c r="G79" s="254">
        <f aca="true" t="shared" si="5" ref="G79:O79">+G77+G67+G61</f>
        <v>-26</v>
      </c>
      <c r="H79" s="254">
        <f t="shared" si="5"/>
        <v>0</v>
      </c>
      <c r="I79" s="254">
        <f t="shared" si="5"/>
        <v>-45</v>
      </c>
      <c r="J79" s="255"/>
      <c r="K79" s="256">
        <f t="shared" si="5"/>
        <v>8.8</v>
      </c>
      <c r="L79" s="256">
        <f t="shared" si="5"/>
        <v>5.2</v>
      </c>
      <c r="M79" s="256">
        <f t="shared" si="5"/>
        <v>1.3</v>
      </c>
      <c r="N79" s="256">
        <f t="shared" si="5"/>
        <v>2.3</v>
      </c>
      <c r="O79" s="256">
        <f t="shared" si="5"/>
        <v>0</v>
      </c>
    </row>
    <row r="82" spans="1:15" s="258" customFormat="1" ht="21" thickBot="1">
      <c r="A82" s="257" t="s">
        <v>406</v>
      </c>
      <c r="F82" s="259">
        <f>+F79+F56+F38+F22</f>
        <v>-290.2</v>
      </c>
      <c r="G82" s="259">
        <f>+G79+G56+G38+G22</f>
        <v>-241</v>
      </c>
      <c r="H82" s="259">
        <f>+H79+H56+H38+H22</f>
        <v>-210</v>
      </c>
      <c r="I82" s="259">
        <f>+I79+I56+I38+I22</f>
        <v>-178.9</v>
      </c>
      <c r="J82" s="260"/>
      <c r="K82" s="261">
        <f>+K79+K55+K11</f>
        <v>8.8</v>
      </c>
      <c r="L82" s="261">
        <f>+L79+L55+L11</f>
        <v>5.2</v>
      </c>
      <c r="M82" s="261">
        <f>+M79+M55+M11</f>
        <v>1.3</v>
      </c>
      <c r="N82" s="261">
        <f>+N79+N55+N11</f>
        <v>2.3</v>
      </c>
      <c r="O82" s="261">
        <f>+O79+O55+O11</f>
        <v>0</v>
      </c>
    </row>
    <row r="85" ht="12.75">
      <c r="E85" s="133" t="s">
        <v>96</v>
      </c>
    </row>
    <row r="86" spans="5:9" ht="18">
      <c r="E86" s="133" t="s">
        <v>132</v>
      </c>
      <c r="F86" s="268">
        <f>+SUMIF($E$5:$E$75,$E$86,F5:F75)</f>
        <v>-32</v>
      </c>
      <c r="G86" s="268">
        <f>+SUMIF($E$5:$E$75,$E$86,G5:G75)</f>
        <v>0</v>
      </c>
      <c r="H86" s="268">
        <f>+SUMIF($E$5:$E$75,$E$86,H5:H75)</f>
        <v>0</v>
      </c>
      <c r="I86" s="268">
        <f>+SUMIF($E$5:$E$75,$E$86,I5:I75)</f>
        <v>0</v>
      </c>
    </row>
    <row r="87" spans="5:9" ht="18">
      <c r="E87" s="133" t="s">
        <v>133</v>
      </c>
      <c r="F87" s="268">
        <f>+SUMIF($E$5:$E$75,$E$87,F5:F75)</f>
        <v>-83.2</v>
      </c>
      <c r="G87" s="268">
        <f>+SUMIF($E$5:$E$75,$E$87,G5:G75)</f>
        <v>-156</v>
      </c>
      <c r="H87" s="268">
        <f>+SUMIF($E$5:$E$75,$E$87,H5:H75)</f>
        <v>-154</v>
      </c>
      <c r="I87" s="268">
        <f>+SUMIF($E$5:$E$75,$E$87,I5:I75)</f>
        <v>-45.9</v>
      </c>
    </row>
    <row r="88" spans="5:9" ht="18">
      <c r="E88" s="133" t="s">
        <v>129</v>
      </c>
      <c r="F88" s="268">
        <f>+SUMIF($E$5:$E$75,$E$88,F5:F75)</f>
        <v>-175</v>
      </c>
      <c r="G88" s="268">
        <f>+SUMIF($E$5:$E$75,$E$88,G5:G75)</f>
        <v>-85</v>
      </c>
      <c r="H88" s="268">
        <f>+SUMIF($E$5:$E$75,$E$88,H5:H75)</f>
        <v>-56</v>
      </c>
      <c r="I88" s="268">
        <f>+SUMIF($E$5:$E$75,$E$88,I5:I75)</f>
        <v>-133</v>
      </c>
    </row>
    <row r="89" spans="6:9" ht="12.75">
      <c r="F89" s="269"/>
      <c r="G89" s="269"/>
      <c r="H89" s="269"/>
      <c r="I89" s="269"/>
    </row>
    <row r="90" spans="6:10" ht="18.75" thickBot="1">
      <c r="F90" s="254">
        <f>+F88+F87+F86</f>
        <v>-290.2</v>
      </c>
      <c r="G90" s="254">
        <f>+G88+G87+G86</f>
        <v>-241</v>
      </c>
      <c r="H90" s="254">
        <f>+H88+H87+H86</f>
        <v>-210</v>
      </c>
      <c r="I90" s="254">
        <f>+I88+I87+I86</f>
        <v>-178.9</v>
      </c>
      <c r="J90" s="254">
        <f>+J88+J87+J86</f>
        <v>0</v>
      </c>
    </row>
    <row r="92" ht="12.75">
      <c r="E92" s="133" t="s">
        <v>411</v>
      </c>
    </row>
    <row r="93" spans="5:10" ht="18">
      <c r="E93" s="133" t="s">
        <v>132</v>
      </c>
      <c r="F93" s="268">
        <f>+F86*-0.8</f>
        <v>25.6</v>
      </c>
      <c r="G93" s="268">
        <f>+G86*-0.8</f>
        <v>0</v>
      </c>
      <c r="H93" s="268">
        <f>+H86*-0.8</f>
        <v>0</v>
      </c>
      <c r="I93" s="268">
        <f>+I86*-0.8</f>
        <v>0</v>
      </c>
      <c r="J93" s="133">
        <f>+J86*-0.8</f>
        <v>0</v>
      </c>
    </row>
    <row r="94" spans="5:10" ht="18">
      <c r="E94" s="133" t="s">
        <v>133</v>
      </c>
      <c r="F94" s="268">
        <f>+F87*-0.4</f>
        <v>33.28</v>
      </c>
      <c r="G94" s="268">
        <f>+G87*-0.4</f>
        <v>62.400000000000006</v>
      </c>
      <c r="H94" s="268">
        <f>+H87*-0.4</f>
        <v>61.6</v>
      </c>
      <c r="I94" s="268">
        <f>+I87*-0.4</f>
        <v>18.36</v>
      </c>
      <c r="J94" s="133">
        <f>+J87*-0.4</f>
        <v>0</v>
      </c>
    </row>
    <row r="95" spans="5:10" ht="18">
      <c r="E95" s="133" t="s">
        <v>129</v>
      </c>
      <c r="F95" s="268">
        <f>+F88*0</f>
        <v>0</v>
      </c>
      <c r="G95" s="268">
        <f>+G88*0</f>
        <v>0</v>
      </c>
      <c r="H95" s="268">
        <f>+H88*0</f>
        <v>0</v>
      </c>
      <c r="I95" s="268">
        <f>+I88*0</f>
        <v>0</v>
      </c>
      <c r="J95" s="133">
        <f>+J88*0</f>
        <v>0</v>
      </c>
    </row>
    <row r="96" spans="6:9" ht="12.75">
      <c r="F96" s="269"/>
      <c r="G96" s="269"/>
      <c r="H96" s="269"/>
      <c r="I96" s="269"/>
    </row>
    <row r="97" spans="6:9" ht="18.75" thickBot="1">
      <c r="F97" s="254">
        <f>+F95+F94+F93</f>
        <v>58.88</v>
      </c>
      <c r="G97" s="254">
        <f>+G95+G94+G93</f>
        <v>62.400000000000006</v>
      </c>
      <c r="H97" s="254">
        <f>+H95+H94+H93</f>
        <v>61.6</v>
      </c>
      <c r="I97" s="254">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33" customWidth="1"/>
    <col min="2" max="2" width="6.57421875" style="194" bestFit="1" customWidth="1"/>
    <col min="3" max="3" width="5.7109375" style="194" bestFit="1" customWidth="1"/>
    <col min="4" max="4" width="5.7109375" style="195" bestFit="1" customWidth="1"/>
    <col min="5" max="5" width="1.1484375" style="194" customWidth="1"/>
    <col min="6" max="6" width="6.57421875" style="194" bestFit="1" customWidth="1"/>
    <col min="7" max="7" width="7.421875" style="194" bestFit="1" customWidth="1"/>
    <col min="8" max="8" width="7.00390625" style="195" bestFit="1" customWidth="1"/>
    <col min="9" max="9" width="1.1484375" style="194" customWidth="1"/>
    <col min="10" max="10" width="5.28125" style="194" bestFit="1" customWidth="1"/>
    <col min="11" max="11" width="6.28125" style="194" bestFit="1" customWidth="1"/>
    <col min="12" max="12" width="5.28125" style="195" bestFit="1" customWidth="1"/>
    <col min="13" max="13" width="1.1484375" style="194" customWidth="1"/>
    <col min="14" max="14" width="5.140625" style="194" bestFit="1" customWidth="1"/>
    <col min="15" max="15" width="6.28125" style="194" bestFit="1" customWidth="1"/>
    <col min="16" max="16" width="5.28125" style="195" bestFit="1" customWidth="1"/>
    <col min="17" max="17" width="1.421875" style="194" customWidth="1"/>
    <col min="18" max="18" width="5.28125" style="194" bestFit="1" customWidth="1"/>
    <col min="19" max="19" width="4.57421875" style="194" bestFit="1" customWidth="1"/>
    <col min="20" max="20" width="5.28125" style="195" bestFit="1" customWidth="1"/>
    <col min="21" max="21" width="1.7109375" style="276" customWidth="1"/>
    <col min="22" max="22" width="6.28125" style="194" bestFit="1" customWidth="1"/>
    <col min="23" max="23" width="7.421875" style="194" bestFit="1" customWidth="1"/>
    <col min="24" max="24" width="5.7109375" style="195" bestFit="1" customWidth="1"/>
    <col min="25" max="16384" width="9.140625" style="133" customWidth="1"/>
  </cols>
  <sheetData>
    <row r="1" spans="2:24" ht="12.75">
      <c r="B1" s="292" t="s">
        <v>345</v>
      </c>
      <c r="C1" s="292"/>
      <c r="D1" s="292"/>
      <c r="F1" s="293" t="s">
        <v>117</v>
      </c>
      <c r="G1" s="293"/>
      <c r="H1" s="293"/>
      <c r="J1" s="293" t="s">
        <v>118</v>
      </c>
      <c r="K1" s="293"/>
      <c r="L1" s="293"/>
      <c r="N1" s="293" t="s">
        <v>123</v>
      </c>
      <c r="O1" s="293"/>
      <c r="P1" s="293"/>
      <c r="R1" s="293" t="s">
        <v>119</v>
      </c>
      <c r="S1" s="293"/>
      <c r="T1" s="293"/>
      <c r="U1" s="272"/>
      <c r="V1" s="293" t="s">
        <v>96</v>
      </c>
      <c r="W1" s="293"/>
      <c r="X1" s="293"/>
    </row>
    <row r="2" spans="2:24" s="217" customFormat="1" ht="96.75" customHeight="1">
      <c r="B2" s="218" t="s">
        <v>347</v>
      </c>
      <c r="C2" s="218" t="s">
        <v>346</v>
      </c>
      <c r="D2" s="218" t="s">
        <v>96</v>
      </c>
      <c r="E2" s="219"/>
      <c r="F2" s="220" t="s">
        <v>347</v>
      </c>
      <c r="G2" s="220" t="s">
        <v>346</v>
      </c>
      <c r="H2" s="220" t="s">
        <v>96</v>
      </c>
      <c r="I2" s="219"/>
      <c r="J2" s="220" t="s">
        <v>347</v>
      </c>
      <c r="K2" s="220" t="s">
        <v>346</v>
      </c>
      <c r="L2" s="220" t="s">
        <v>96</v>
      </c>
      <c r="M2" s="219"/>
      <c r="N2" s="220" t="s">
        <v>347</v>
      </c>
      <c r="O2" s="220" t="s">
        <v>346</v>
      </c>
      <c r="P2" s="220" t="s">
        <v>96</v>
      </c>
      <c r="Q2" s="219"/>
      <c r="R2" s="220" t="s">
        <v>347</v>
      </c>
      <c r="S2" s="220" t="s">
        <v>346</v>
      </c>
      <c r="T2" s="220" t="s">
        <v>96</v>
      </c>
      <c r="U2" s="273"/>
      <c r="V2" s="220" t="s">
        <v>347</v>
      </c>
      <c r="W2" s="220" t="s">
        <v>346</v>
      </c>
      <c r="X2" s="220" t="s">
        <v>96</v>
      </c>
    </row>
    <row r="3" spans="1:24" ht="12.75">
      <c r="A3" s="136" t="s">
        <v>146</v>
      </c>
      <c r="B3" s="202">
        <v>0</v>
      </c>
      <c r="C3" s="202">
        <v>7.5</v>
      </c>
      <c r="D3" s="203">
        <f>+SUM(B3:C3)</f>
        <v>7.5</v>
      </c>
      <c r="F3" s="152"/>
      <c r="G3" s="152"/>
      <c r="H3" s="192">
        <f>+'City Dev'!L54</f>
        <v>0</v>
      </c>
      <c r="J3" s="152"/>
      <c r="K3" s="152"/>
      <c r="L3" s="192">
        <f>+'City Dev'!M54</f>
        <v>0</v>
      </c>
      <c r="N3" s="152">
        <v>1</v>
      </c>
      <c r="O3" s="152"/>
      <c r="P3" s="192">
        <f>+'City Dev'!N54</f>
        <v>1</v>
      </c>
      <c r="R3" s="152">
        <v>2.5</v>
      </c>
      <c r="S3" s="152"/>
      <c r="T3" s="192">
        <f>+'City Dev'!O54</f>
        <v>2.5</v>
      </c>
      <c r="U3" s="274"/>
      <c r="V3" s="192">
        <f aca="true" t="shared" si="0" ref="V3:X5">+F3+J3+N3+R3</f>
        <v>3.5</v>
      </c>
      <c r="W3" s="192">
        <f t="shared" si="0"/>
        <v>0</v>
      </c>
      <c r="X3" s="192">
        <f t="shared" si="0"/>
        <v>3.5</v>
      </c>
    </row>
    <row r="4" spans="1:24" ht="12.75">
      <c r="A4" s="136" t="s">
        <v>212</v>
      </c>
      <c r="B4" s="202">
        <v>0</v>
      </c>
      <c r="C4" s="202">
        <v>4.5</v>
      </c>
      <c r="D4" s="203">
        <f>+SUM(B4:C4)</f>
        <v>4.5</v>
      </c>
      <c r="F4" s="152"/>
      <c r="G4" s="152">
        <v>1</v>
      </c>
      <c r="H4" s="192">
        <f>+'Corp Assets'!L51</f>
        <v>1</v>
      </c>
      <c r="J4" s="152"/>
      <c r="K4" s="152"/>
      <c r="L4" s="192">
        <f>+'Corp Assets'!M51</f>
        <v>0</v>
      </c>
      <c r="N4" s="152"/>
      <c r="O4" s="152"/>
      <c r="P4" s="192">
        <f>+'Corp Assets'!N51</f>
        <v>0</v>
      </c>
      <c r="R4" s="152"/>
      <c r="S4" s="152"/>
      <c r="T4" s="192">
        <f>+'Corp Assets'!O51</f>
        <v>0</v>
      </c>
      <c r="U4" s="274"/>
      <c r="V4" s="192">
        <f t="shared" si="0"/>
        <v>0</v>
      </c>
      <c r="W4" s="192">
        <f t="shared" si="0"/>
        <v>1</v>
      </c>
      <c r="X4" s="192">
        <f t="shared" si="0"/>
        <v>1</v>
      </c>
    </row>
    <row r="5" spans="1:24" ht="12.75">
      <c r="A5" s="136" t="s">
        <v>308</v>
      </c>
      <c r="B5" s="202">
        <v>2</v>
      </c>
      <c r="C5" s="202">
        <v>5.4</v>
      </c>
      <c r="D5" s="203">
        <f>+SUM(B5:C5)</f>
        <v>7.4</v>
      </c>
      <c r="F5" s="152">
        <v>1</v>
      </c>
      <c r="G5" s="152">
        <v>1</v>
      </c>
      <c r="H5" s="192">
        <f>+'C&amp;H'!L53</f>
        <v>2</v>
      </c>
      <c r="J5" s="152">
        <v>4</v>
      </c>
      <c r="K5" s="152"/>
      <c r="L5" s="192">
        <f>+'C&amp;H'!M53</f>
        <v>4</v>
      </c>
      <c r="N5" s="152">
        <v>2</v>
      </c>
      <c r="O5" s="152"/>
      <c r="P5" s="192">
        <f>+'C&amp;H'!N53</f>
        <v>2</v>
      </c>
      <c r="R5" s="152"/>
      <c r="S5" s="152"/>
      <c r="T5" s="192">
        <f>+'C&amp;H'!O53</f>
        <v>0</v>
      </c>
      <c r="U5" s="274"/>
      <c r="V5" s="192">
        <f t="shared" si="0"/>
        <v>7</v>
      </c>
      <c r="W5" s="192">
        <f t="shared" si="0"/>
        <v>1</v>
      </c>
      <c r="X5" s="192">
        <f t="shared" si="0"/>
        <v>8</v>
      </c>
    </row>
    <row r="6" spans="1:21" ht="12.75">
      <c r="A6" s="136"/>
      <c r="B6" s="204"/>
      <c r="C6" s="204"/>
      <c r="D6" s="205"/>
      <c r="F6" s="155"/>
      <c r="G6" s="155"/>
      <c r="H6" s="183"/>
      <c r="J6" s="155"/>
      <c r="K6" s="155"/>
      <c r="L6" s="183"/>
      <c r="N6" s="155"/>
      <c r="O6" s="155"/>
      <c r="P6" s="183"/>
      <c r="R6" s="155"/>
      <c r="S6" s="155"/>
      <c r="T6" s="183"/>
      <c r="U6" s="183"/>
    </row>
    <row r="7" spans="1:24" s="139" customFormat="1" ht="13.5" thickBot="1">
      <c r="A7" s="190" t="s">
        <v>334</v>
      </c>
      <c r="B7" s="206">
        <f>+SUM(B3:B5)</f>
        <v>2</v>
      </c>
      <c r="C7" s="206">
        <f>+SUM(C3:C5)</f>
        <v>17.4</v>
      </c>
      <c r="D7" s="206">
        <f>+SUM(D3:D5)</f>
        <v>19.4</v>
      </c>
      <c r="E7" s="197"/>
      <c r="F7" s="196">
        <f>+SUM(F3:F5)</f>
        <v>1</v>
      </c>
      <c r="G7" s="196">
        <f>+SUM(G3:G5)</f>
        <v>2</v>
      </c>
      <c r="H7" s="196">
        <f>+SUM(H3:H5)</f>
        <v>3</v>
      </c>
      <c r="I7" s="197"/>
      <c r="J7" s="196">
        <f>+SUM(J3:J5)</f>
        <v>4</v>
      </c>
      <c r="K7" s="196">
        <f>+SUM(K3:K5)</f>
        <v>0</v>
      </c>
      <c r="L7" s="196">
        <f>+SUM(L3:L5)</f>
        <v>4</v>
      </c>
      <c r="M7" s="197"/>
      <c r="N7" s="196">
        <f>+SUM(N3:N5)</f>
        <v>3</v>
      </c>
      <c r="O7" s="196">
        <f>+SUM(O3:O5)</f>
        <v>0</v>
      </c>
      <c r="P7" s="196">
        <f>+SUM(P3:P5)</f>
        <v>3</v>
      </c>
      <c r="Q7" s="197"/>
      <c r="R7" s="196">
        <f>+SUM(R3:R5)</f>
        <v>2.5</v>
      </c>
      <c r="S7" s="196">
        <f>+SUM(S3:S5)</f>
        <v>0</v>
      </c>
      <c r="T7" s="196">
        <f>+SUM(T3:T5)</f>
        <v>2.5</v>
      </c>
      <c r="U7" s="275"/>
      <c r="V7" s="196">
        <f>+SUM(V3:V5)</f>
        <v>10.5</v>
      </c>
      <c r="W7" s="196">
        <f>+SUM(W3:W5)</f>
        <v>2</v>
      </c>
      <c r="X7" s="196">
        <f>+SUM(X3:X5)</f>
        <v>12.5</v>
      </c>
    </row>
    <row r="8" spans="1:4" ht="12.75">
      <c r="A8" s="136"/>
      <c r="B8" s="207"/>
      <c r="C8" s="207"/>
      <c r="D8" s="201"/>
    </row>
    <row r="9" spans="1:24" ht="12.75">
      <c r="A9" s="136" t="s">
        <v>33</v>
      </c>
      <c r="B9" s="202">
        <v>1</v>
      </c>
      <c r="C9" s="202">
        <v>1</v>
      </c>
      <c r="D9" s="203">
        <f>+SUM(B9:C9)</f>
        <v>2</v>
      </c>
      <c r="F9" s="152"/>
      <c r="G9" s="152">
        <v>2.5</v>
      </c>
      <c r="H9" s="192">
        <f>+Finance!L37</f>
        <v>2.5</v>
      </c>
      <c r="J9" s="152"/>
      <c r="K9" s="152">
        <v>1</v>
      </c>
      <c r="L9" s="192">
        <f>+Finance!M37</f>
        <v>1</v>
      </c>
      <c r="N9" s="152"/>
      <c r="O9" s="152">
        <v>1</v>
      </c>
      <c r="P9" s="192">
        <f>+Finance!N37</f>
        <v>1</v>
      </c>
      <c r="R9" s="152"/>
      <c r="S9" s="152">
        <v>1</v>
      </c>
      <c r="T9" s="192">
        <f>+Finance!O37</f>
        <v>1</v>
      </c>
      <c r="U9" s="277"/>
      <c r="V9" s="152">
        <f aca="true" t="shared" si="1" ref="V9:X11">+F9+J9+N9+R9</f>
        <v>0</v>
      </c>
      <c r="W9" s="152">
        <f t="shared" si="1"/>
        <v>5.5</v>
      </c>
      <c r="X9" s="192">
        <f t="shared" si="1"/>
        <v>5.5</v>
      </c>
    </row>
    <row r="10" spans="1:24" ht="12.75">
      <c r="A10" s="136" t="s">
        <v>17</v>
      </c>
      <c r="B10" s="202"/>
      <c r="C10" s="202"/>
      <c r="D10" s="203">
        <f>+SUM(B10:C10)</f>
        <v>0</v>
      </c>
      <c r="F10" s="152"/>
      <c r="G10" s="152"/>
      <c r="H10" s="192">
        <f>+ICT!L38</f>
        <v>0</v>
      </c>
      <c r="J10" s="152"/>
      <c r="K10" s="152"/>
      <c r="L10" s="192">
        <f>+ICT!M38</f>
        <v>0</v>
      </c>
      <c r="N10" s="152"/>
      <c r="O10" s="152"/>
      <c r="P10" s="192">
        <f>+ICT!N38</f>
        <v>0</v>
      </c>
      <c r="R10" s="152"/>
      <c r="S10" s="152"/>
      <c r="T10" s="192">
        <f>+ICT!O38</f>
        <v>0</v>
      </c>
      <c r="U10" s="277"/>
      <c r="V10" s="152">
        <f t="shared" si="1"/>
        <v>0</v>
      </c>
      <c r="W10" s="152">
        <f t="shared" si="1"/>
        <v>0</v>
      </c>
      <c r="X10" s="192">
        <f t="shared" si="1"/>
        <v>0</v>
      </c>
    </row>
    <row r="11" spans="1:24" ht="12.75">
      <c r="A11" s="136" t="s">
        <v>134</v>
      </c>
      <c r="B11" s="202"/>
      <c r="C11" s="202"/>
      <c r="D11" s="203">
        <f>+SUM(B11:C11)</f>
        <v>0</v>
      </c>
      <c r="F11" s="152"/>
      <c r="G11" s="152"/>
      <c r="H11" s="192">
        <f>+'Bus Imp'!M32</f>
        <v>0</v>
      </c>
      <c r="J11" s="152"/>
      <c r="K11" s="152"/>
      <c r="L11" s="192">
        <f>+'Bus Imp'!M32</f>
        <v>0</v>
      </c>
      <c r="N11" s="152"/>
      <c r="O11" s="152"/>
      <c r="P11" s="192">
        <f>+'Bus Imp'!N32</f>
        <v>0</v>
      </c>
      <c r="R11" s="152">
        <v>1</v>
      </c>
      <c r="S11" s="152"/>
      <c r="T11" s="192">
        <f>+'Bus Imp'!O32</f>
        <v>1</v>
      </c>
      <c r="U11" s="277"/>
      <c r="V11" s="152">
        <f t="shared" si="1"/>
        <v>1</v>
      </c>
      <c r="W11" s="152">
        <f t="shared" si="1"/>
        <v>0</v>
      </c>
      <c r="X11" s="192">
        <f t="shared" si="1"/>
        <v>1</v>
      </c>
    </row>
    <row r="12" spans="1:21" ht="12.75">
      <c r="A12" s="136"/>
      <c r="B12" s="204"/>
      <c r="C12" s="204"/>
      <c r="D12" s="205"/>
      <c r="F12" s="155"/>
      <c r="G12" s="155"/>
      <c r="H12" s="183"/>
      <c r="J12" s="155"/>
      <c r="K12" s="155"/>
      <c r="L12" s="183"/>
      <c r="N12" s="155"/>
      <c r="O12" s="155"/>
      <c r="P12" s="183"/>
      <c r="R12" s="155"/>
      <c r="S12" s="155"/>
      <c r="T12" s="183"/>
      <c r="U12" s="183"/>
    </row>
    <row r="13" spans="1:24" s="139" customFormat="1" ht="13.5" thickBot="1">
      <c r="A13" s="190" t="s">
        <v>335</v>
      </c>
      <c r="B13" s="206">
        <f>+SUM(B9:B11)</f>
        <v>1</v>
      </c>
      <c r="C13" s="206">
        <f>+SUM(C9:C11)</f>
        <v>1</v>
      </c>
      <c r="D13" s="206">
        <f>+SUM(D9:D11)</f>
        <v>2</v>
      </c>
      <c r="E13" s="197"/>
      <c r="F13" s="196">
        <f>+SUM(F9:F11)</f>
        <v>0</v>
      </c>
      <c r="G13" s="196">
        <f>+SUM(G9:G11)</f>
        <v>2.5</v>
      </c>
      <c r="H13" s="196">
        <f>+SUM(H9:H11)</f>
        <v>2.5</v>
      </c>
      <c r="I13" s="197"/>
      <c r="J13" s="196">
        <f>+SUM(J9:J11)</f>
        <v>0</v>
      </c>
      <c r="K13" s="196">
        <f>+SUM(K9:K11)</f>
        <v>1</v>
      </c>
      <c r="L13" s="196">
        <f>+SUM(L9:L11)</f>
        <v>1</v>
      </c>
      <c r="M13" s="197"/>
      <c r="N13" s="196">
        <f>+SUM(N9:N11)</f>
        <v>0</v>
      </c>
      <c r="O13" s="196">
        <f>+SUM(O9:O11)</f>
        <v>1</v>
      </c>
      <c r="P13" s="196">
        <f>+SUM(P9:P11)</f>
        <v>1</v>
      </c>
      <c r="Q13" s="197"/>
      <c r="R13" s="196">
        <f>+SUM(R9:R11)</f>
        <v>1</v>
      </c>
      <c r="S13" s="196">
        <f>+SUM(S9:S11)</f>
        <v>1</v>
      </c>
      <c r="T13" s="196">
        <f>+SUM(T9:T11)</f>
        <v>2</v>
      </c>
      <c r="U13" s="275"/>
      <c r="V13" s="196">
        <f>+SUM(V9:V11)</f>
        <v>1</v>
      </c>
      <c r="W13" s="196">
        <f>+SUM(W9:W11)</f>
        <v>5.5</v>
      </c>
      <c r="X13" s="196">
        <f>+SUM(X9:X11)</f>
        <v>6.5</v>
      </c>
    </row>
    <row r="14" spans="1:4" ht="12.75">
      <c r="A14" s="136"/>
      <c r="B14" s="207"/>
      <c r="C14" s="207"/>
      <c r="D14" s="201"/>
    </row>
    <row r="15" spans="1:24" ht="12.75">
      <c r="A15" s="136" t="s">
        <v>294</v>
      </c>
      <c r="B15" s="202">
        <v>9</v>
      </c>
      <c r="C15" s="202">
        <v>8</v>
      </c>
      <c r="D15" s="203">
        <f>+SUM(B15:C15)</f>
        <v>17</v>
      </c>
      <c r="E15" s="191"/>
      <c r="F15" s="152">
        <v>2</v>
      </c>
      <c r="G15" s="152"/>
      <c r="H15" s="193">
        <f>+'Direct Services'!L66</f>
        <v>2</v>
      </c>
      <c r="I15" s="191"/>
      <c r="J15" s="152">
        <v>3</v>
      </c>
      <c r="K15" s="152"/>
      <c r="L15" s="193">
        <f>+'Direct Services'!M66</f>
        <v>0</v>
      </c>
      <c r="M15" s="191"/>
      <c r="N15" s="152"/>
      <c r="O15" s="152"/>
      <c r="P15" s="193">
        <f>+'Direct Services'!N66</f>
        <v>3</v>
      </c>
      <c r="Q15" s="191"/>
      <c r="R15" s="152">
        <v>1</v>
      </c>
      <c r="S15" s="152"/>
      <c r="T15" s="193">
        <f>+'Direct Services'!O66</f>
        <v>1</v>
      </c>
      <c r="U15" s="277"/>
      <c r="V15" s="152">
        <f aca="true" t="shared" si="2" ref="V15:X19">+F15+J15+N15+R15</f>
        <v>6</v>
      </c>
      <c r="W15" s="152">
        <f t="shared" si="2"/>
        <v>0</v>
      </c>
      <c r="X15" s="192">
        <f t="shared" si="2"/>
        <v>6</v>
      </c>
    </row>
    <row r="16" spans="1:24" ht="12.75">
      <c r="A16" s="136" t="s">
        <v>243</v>
      </c>
      <c r="B16" s="202">
        <v>4</v>
      </c>
      <c r="C16" s="202">
        <v>3</v>
      </c>
      <c r="D16" s="203">
        <f>+SUM(B16:C16)</f>
        <v>7</v>
      </c>
      <c r="E16" s="191"/>
      <c r="F16" s="152">
        <v>11.5</v>
      </c>
      <c r="G16" s="152"/>
      <c r="H16" s="193">
        <f>+'Cust Serv'!L39</f>
        <v>8.5</v>
      </c>
      <c r="I16" s="191"/>
      <c r="J16" s="152">
        <v>2.5</v>
      </c>
      <c r="K16" s="152"/>
      <c r="L16" s="193">
        <f>+'Cust Serv'!M39</f>
        <v>2.5</v>
      </c>
      <c r="M16" s="191"/>
      <c r="N16" s="152"/>
      <c r="O16" s="152"/>
      <c r="P16" s="193">
        <f>+'Cust Serv'!N39</f>
        <v>0</v>
      </c>
      <c r="Q16" s="191"/>
      <c r="R16" s="152">
        <v>2</v>
      </c>
      <c r="S16" s="152"/>
      <c r="T16" s="193">
        <f>+'Cust Serv'!O39</f>
        <v>2</v>
      </c>
      <c r="U16" s="277"/>
      <c r="V16" s="152">
        <f t="shared" si="2"/>
        <v>16</v>
      </c>
      <c r="W16" s="152">
        <f t="shared" si="2"/>
        <v>0</v>
      </c>
      <c r="X16" s="192">
        <f t="shared" si="2"/>
        <v>13</v>
      </c>
    </row>
    <row r="17" spans="1:24" ht="12.75">
      <c r="A17" s="136" t="s">
        <v>342</v>
      </c>
      <c r="B17" s="202"/>
      <c r="C17" s="202"/>
      <c r="D17" s="203">
        <f>+SUM(B17:C17)</f>
        <v>0</v>
      </c>
      <c r="E17" s="191"/>
      <c r="F17" s="152"/>
      <c r="G17" s="152"/>
      <c r="H17" s="193">
        <f>+SUM(F17:G17)</f>
        <v>0</v>
      </c>
      <c r="I17" s="191"/>
      <c r="J17" s="152">
        <v>2</v>
      </c>
      <c r="K17" s="152"/>
      <c r="L17" s="193">
        <f>+SUM(J17:K17)</f>
        <v>2</v>
      </c>
      <c r="M17" s="191"/>
      <c r="N17" s="152">
        <v>5</v>
      </c>
      <c r="O17" s="152"/>
      <c r="P17" s="193">
        <f>+SUM(N17:O17)</f>
        <v>5</v>
      </c>
      <c r="Q17" s="191"/>
      <c r="R17" s="152">
        <v>10</v>
      </c>
      <c r="S17" s="152"/>
      <c r="T17" s="193">
        <f>+SUM(R17:S17)</f>
        <v>10</v>
      </c>
      <c r="U17" s="277"/>
      <c r="V17" s="152">
        <f t="shared" si="2"/>
        <v>17</v>
      </c>
      <c r="W17" s="152">
        <f t="shared" si="2"/>
        <v>0</v>
      </c>
      <c r="X17" s="192">
        <f t="shared" si="2"/>
        <v>17</v>
      </c>
    </row>
    <row r="18" spans="1:24" ht="12.75">
      <c r="A18" s="136" t="s">
        <v>255</v>
      </c>
      <c r="B18" s="202">
        <v>0</v>
      </c>
      <c r="C18" s="202">
        <v>4</v>
      </c>
      <c r="D18" s="203">
        <f>+SUM(B18:C18)</f>
        <v>4</v>
      </c>
      <c r="E18" s="191"/>
      <c r="F18" s="152">
        <v>2</v>
      </c>
      <c r="G18" s="152"/>
      <c r="H18" s="193">
        <f>+'City Leisure'!L81</f>
        <v>2</v>
      </c>
      <c r="I18" s="191"/>
      <c r="J18" s="152"/>
      <c r="K18" s="152"/>
      <c r="L18" s="193">
        <f>+'City Leisure'!M81</f>
        <v>0</v>
      </c>
      <c r="M18" s="191"/>
      <c r="N18" s="152">
        <v>2</v>
      </c>
      <c r="O18" s="152"/>
      <c r="P18" s="193">
        <f>+'City Leisure'!N81</f>
        <v>2</v>
      </c>
      <c r="Q18" s="191"/>
      <c r="R18" s="152"/>
      <c r="S18" s="152"/>
      <c r="T18" s="193">
        <f>+'City Leisure'!O81</f>
        <v>0</v>
      </c>
      <c r="U18" s="277"/>
      <c r="V18" s="152">
        <f t="shared" si="2"/>
        <v>4</v>
      </c>
      <c r="W18" s="152">
        <f t="shared" si="2"/>
        <v>0</v>
      </c>
      <c r="X18" s="192">
        <f t="shared" si="2"/>
        <v>4</v>
      </c>
    </row>
    <row r="19" spans="1:24" ht="12.75">
      <c r="A19" s="136" t="s">
        <v>169</v>
      </c>
      <c r="B19" s="202">
        <v>1.6</v>
      </c>
      <c r="C19" s="202">
        <v>2</v>
      </c>
      <c r="D19" s="203">
        <f>+SUM(B19:C19)</f>
        <v>3.6</v>
      </c>
      <c r="E19" s="191"/>
      <c r="F19" s="152">
        <v>2.7</v>
      </c>
      <c r="G19" s="152"/>
      <c r="H19" s="193">
        <f>+'Env Dev'!L56</f>
        <v>2.7</v>
      </c>
      <c r="I19" s="191"/>
      <c r="J19" s="152">
        <v>1.3</v>
      </c>
      <c r="K19" s="152"/>
      <c r="L19" s="193">
        <f>+'Env Dev'!M56</f>
        <v>1.3</v>
      </c>
      <c r="M19" s="191"/>
      <c r="N19" s="152">
        <v>1.3</v>
      </c>
      <c r="O19" s="152"/>
      <c r="P19" s="193">
        <f>+'Env Dev'!N56</f>
        <v>1.3</v>
      </c>
      <c r="Q19" s="191"/>
      <c r="R19" s="152"/>
      <c r="S19" s="152"/>
      <c r="T19" s="193">
        <f>+'Env Dev'!O56</f>
        <v>0</v>
      </c>
      <c r="U19" s="277"/>
      <c r="V19" s="152">
        <f t="shared" si="2"/>
        <v>5.3</v>
      </c>
      <c r="W19" s="152">
        <f t="shared" si="2"/>
        <v>0</v>
      </c>
      <c r="X19" s="192">
        <f t="shared" si="2"/>
        <v>5.3</v>
      </c>
    </row>
    <row r="20" spans="1:4" ht="12.75">
      <c r="A20" s="136"/>
      <c r="B20" s="207"/>
      <c r="C20" s="207"/>
      <c r="D20" s="201"/>
    </row>
    <row r="21" spans="1:24" s="139" customFormat="1" ht="13.5" thickBot="1">
      <c r="A21" s="190" t="s">
        <v>336</v>
      </c>
      <c r="B21" s="206">
        <f>+SUM(B15:B19)</f>
        <v>14.6</v>
      </c>
      <c r="C21" s="206">
        <f>+SUM(C15:C19)</f>
        <v>17</v>
      </c>
      <c r="D21" s="206">
        <f>+SUM(D15:D19)</f>
        <v>31.6</v>
      </c>
      <c r="E21" s="197"/>
      <c r="F21" s="196">
        <f>+SUM(F15:F19)</f>
        <v>18.2</v>
      </c>
      <c r="G21" s="196">
        <f>+SUM(G15:G19)</f>
        <v>0</v>
      </c>
      <c r="H21" s="196">
        <f>+SUM(H15:H19)</f>
        <v>15.2</v>
      </c>
      <c r="I21" s="197"/>
      <c r="J21" s="196">
        <f>+SUM(J15:J19)</f>
        <v>8.8</v>
      </c>
      <c r="K21" s="196">
        <f>+SUM(K15:K19)</f>
        <v>0</v>
      </c>
      <c r="L21" s="196">
        <f>+SUM(L15:L19)</f>
        <v>5.8</v>
      </c>
      <c r="M21" s="197"/>
      <c r="N21" s="196">
        <f>+SUM(N15:N19)</f>
        <v>8.3</v>
      </c>
      <c r="O21" s="196">
        <f>+SUM(O15:O19)</f>
        <v>0</v>
      </c>
      <c r="P21" s="196">
        <f>+SUM(P15:P19)</f>
        <v>11.3</v>
      </c>
      <c r="Q21" s="197"/>
      <c r="R21" s="196">
        <f>+SUM(R15:R19)</f>
        <v>13</v>
      </c>
      <c r="S21" s="196">
        <f>+SUM(S15:S19)</f>
        <v>0</v>
      </c>
      <c r="T21" s="196">
        <f>+SUM(T15:T19)</f>
        <v>13</v>
      </c>
      <c r="U21" s="275"/>
      <c r="V21" s="196">
        <f>+SUM(V15:V19)</f>
        <v>48.3</v>
      </c>
      <c r="W21" s="196">
        <f>+SUM(W15:W19)</f>
        <v>0</v>
      </c>
      <c r="X21" s="196">
        <f>+SUM(X15:X19)</f>
        <v>45.3</v>
      </c>
    </row>
    <row r="22" spans="1:4" ht="12.75">
      <c r="A22" s="136"/>
      <c r="B22" s="207"/>
      <c r="C22" s="207"/>
      <c r="D22" s="201"/>
    </row>
    <row r="23" spans="1:24" ht="12.75">
      <c r="A23" s="136" t="s">
        <v>306</v>
      </c>
      <c r="B23" s="202">
        <v>0</v>
      </c>
      <c r="C23" s="202">
        <v>2</v>
      </c>
      <c r="D23" s="203">
        <f>+SUM(B23:C23)</f>
        <v>2</v>
      </c>
      <c r="F23" s="152"/>
      <c r="G23" s="152"/>
      <c r="H23" s="192">
        <f>+PCC!L55</f>
        <v>0</v>
      </c>
      <c r="J23" s="152">
        <v>1</v>
      </c>
      <c r="K23" s="152"/>
      <c r="L23" s="192">
        <f>+PCC!M55</f>
        <v>3</v>
      </c>
      <c r="N23" s="152"/>
      <c r="O23" s="152"/>
      <c r="P23" s="192">
        <f>+PCC!N55</f>
        <v>0</v>
      </c>
      <c r="R23" s="152"/>
      <c r="S23" s="152"/>
      <c r="T23" s="192">
        <f>+PCC!O55</f>
        <v>0</v>
      </c>
      <c r="U23" s="277"/>
      <c r="V23" s="152">
        <f aca="true" t="shared" si="3" ref="V23:X25">+F23+J23+N23+R23</f>
        <v>1</v>
      </c>
      <c r="W23" s="152">
        <f t="shared" si="3"/>
        <v>0</v>
      </c>
      <c r="X23" s="192">
        <f t="shared" si="3"/>
        <v>3</v>
      </c>
    </row>
    <row r="24" spans="1:24" ht="12.75">
      <c r="A24" s="136" t="s">
        <v>67</v>
      </c>
      <c r="B24" s="202">
        <v>0</v>
      </c>
      <c r="C24" s="202">
        <v>2.5</v>
      </c>
      <c r="D24" s="203">
        <f>+SUM(B24:C24)</f>
        <v>2.5</v>
      </c>
      <c r="F24" s="152"/>
      <c r="G24" s="152"/>
      <c r="H24" s="192">
        <f>+'P&amp;E'!L40</f>
        <v>1</v>
      </c>
      <c r="J24" s="152"/>
      <c r="K24" s="152"/>
      <c r="L24" s="192">
        <f>+'P&amp;E'!M40</f>
        <v>0</v>
      </c>
      <c r="N24" s="152"/>
      <c r="O24" s="152"/>
      <c r="P24" s="192">
        <f>+'P&amp;E'!N40</f>
        <v>0</v>
      </c>
      <c r="R24" s="152"/>
      <c r="S24" s="152"/>
      <c r="T24" s="192">
        <f>+'P&amp;E'!O40</f>
        <v>0</v>
      </c>
      <c r="U24" s="277"/>
      <c r="V24" s="152">
        <f t="shared" si="3"/>
        <v>0</v>
      </c>
      <c r="W24" s="152">
        <f t="shared" si="3"/>
        <v>0</v>
      </c>
      <c r="X24" s="192">
        <f t="shared" si="3"/>
        <v>1</v>
      </c>
    </row>
    <row r="25" spans="1:24" ht="12.75">
      <c r="A25" s="136" t="s">
        <v>307</v>
      </c>
      <c r="B25" s="202"/>
      <c r="C25" s="202"/>
      <c r="D25" s="203">
        <f>+SUM(B25:C25)</f>
        <v>0</v>
      </c>
      <c r="F25" s="152">
        <v>3</v>
      </c>
      <c r="G25" s="152"/>
      <c r="H25" s="192">
        <f>+'L&amp;G'!L42</f>
        <v>3</v>
      </c>
      <c r="J25" s="152">
        <v>0.6</v>
      </c>
      <c r="K25" s="152"/>
      <c r="L25" s="192">
        <f>+'L&amp;G'!M42</f>
        <v>0.6</v>
      </c>
      <c r="N25" s="152">
        <v>1</v>
      </c>
      <c r="O25" s="152"/>
      <c r="P25" s="192">
        <f>+'L&amp;G'!N42</f>
        <v>1</v>
      </c>
      <c r="R25" s="152"/>
      <c r="S25" s="152"/>
      <c r="T25" s="192">
        <f>+'L&amp;G'!O42</f>
        <v>0</v>
      </c>
      <c r="U25" s="277"/>
      <c r="V25" s="152">
        <f t="shared" si="3"/>
        <v>4.6</v>
      </c>
      <c r="W25" s="152">
        <f t="shared" si="3"/>
        <v>0</v>
      </c>
      <c r="X25" s="192">
        <f t="shared" si="3"/>
        <v>4.6</v>
      </c>
    </row>
    <row r="26" spans="1:21" ht="12.75">
      <c r="A26" s="136"/>
      <c r="B26" s="204"/>
      <c r="C26" s="204"/>
      <c r="D26" s="205"/>
      <c r="F26" s="155"/>
      <c r="G26" s="155"/>
      <c r="H26" s="183"/>
      <c r="J26" s="155"/>
      <c r="K26" s="155"/>
      <c r="L26" s="183"/>
      <c r="N26" s="155"/>
      <c r="O26" s="155"/>
      <c r="P26" s="183"/>
      <c r="R26" s="155"/>
      <c r="S26" s="155"/>
      <c r="T26" s="183"/>
      <c r="U26" s="183"/>
    </row>
    <row r="27" spans="1:24" ht="13.5" thickBot="1">
      <c r="A27" s="190" t="s">
        <v>339</v>
      </c>
      <c r="B27" s="206">
        <f>+SUM(B23:B25)</f>
        <v>0</v>
      </c>
      <c r="C27" s="206">
        <f>+SUM(C23:C25)</f>
        <v>4.5</v>
      </c>
      <c r="D27" s="206">
        <f>+SUM(D23:D25)</f>
        <v>4.5</v>
      </c>
      <c r="E27" s="197"/>
      <c r="F27" s="196">
        <f>+SUM(F23:F25)</f>
        <v>3</v>
      </c>
      <c r="G27" s="196">
        <f>+SUM(G23:G25)</f>
        <v>0</v>
      </c>
      <c r="H27" s="196">
        <f>+SUM(H23:H25)</f>
        <v>4</v>
      </c>
      <c r="I27" s="197"/>
      <c r="J27" s="196">
        <f>+SUM(J23:J25)</f>
        <v>1.6</v>
      </c>
      <c r="K27" s="196">
        <f>+SUM(K23:K25)</f>
        <v>0</v>
      </c>
      <c r="L27" s="196">
        <f>+SUM(L23:L25)</f>
        <v>3.6</v>
      </c>
      <c r="M27" s="197"/>
      <c r="N27" s="196">
        <f>+SUM(N23:N25)</f>
        <v>1</v>
      </c>
      <c r="O27" s="196">
        <f>+SUM(O23:O25)</f>
        <v>0</v>
      </c>
      <c r="P27" s="196">
        <f>+SUM(P23:P25)</f>
        <v>1</v>
      </c>
      <c r="Q27" s="197"/>
      <c r="R27" s="196">
        <f>+SUM(R23:R25)</f>
        <v>0</v>
      </c>
      <c r="S27" s="196">
        <f>+SUM(S23:S25)</f>
        <v>0</v>
      </c>
      <c r="T27" s="196">
        <f>+SUM(T23:T25)</f>
        <v>0</v>
      </c>
      <c r="U27" s="275"/>
      <c r="V27" s="196">
        <f>+SUM(V23:V25)</f>
        <v>5.6</v>
      </c>
      <c r="W27" s="196">
        <f>+SUM(W23:W25)</f>
        <v>0</v>
      </c>
      <c r="X27" s="196">
        <f>+SUM(X23:X25)</f>
        <v>8.6</v>
      </c>
    </row>
    <row r="28" spans="2:4" ht="12.75">
      <c r="B28" s="207"/>
      <c r="C28" s="207"/>
      <c r="D28" s="201"/>
    </row>
    <row r="29" spans="1:24" ht="13.5" thickBot="1">
      <c r="A29" s="190" t="s">
        <v>96</v>
      </c>
      <c r="B29" s="206">
        <f>+B27+B21+B13+B7</f>
        <v>17.6</v>
      </c>
      <c r="C29" s="206">
        <f>+C27+C21+C13+C7</f>
        <v>39.9</v>
      </c>
      <c r="D29" s="206">
        <f>+D27+D21+D13+D7</f>
        <v>57.5</v>
      </c>
      <c r="E29" s="197"/>
      <c r="F29" s="196">
        <f>+F27+F21+F13+F7</f>
        <v>22.2</v>
      </c>
      <c r="G29" s="196">
        <f>+G27+G21+G13+G7</f>
        <v>4.5</v>
      </c>
      <c r="H29" s="196">
        <f>+H27+H21+H13+H7</f>
        <v>24.7</v>
      </c>
      <c r="I29" s="197"/>
      <c r="J29" s="196">
        <f>+J27+J21+J13+J7</f>
        <v>14.4</v>
      </c>
      <c r="K29" s="196">
        <f>+K27+K21+K13+K7</f>
        <v>1</v>
      </c>
      <c r="L29" s="196">
        <f>+L27+L21+L13+L7</f>
        <v>14.4</v>
      </c>
      <c r="M29" s="197"/>
      <c r="N29" s="196">
        <f>+N27+N21+N13+N7</f>
        <v>12.3</v>
      </c>
      <c r="O29" s="196">
        <f>+O27+O21+O13+O7</f>
        <v>1</v>
      </c>
      <c r="P29" s="196">
        <f>+P27+P21+P13+P7</f>
        <v>16.3</v>
      </c>
      <c r="Q29" s="197"/>
      <c r="R29" s="196">
        <f>+R27+R21+R13+R7</f>
        <v>16.5</v>
      </c>
      <c r="S29" s="196">
        <f>+S27+S21+S13+S7</f>
        <v>1</v>
      </c>
      <c r="T29" s="196">
        <f>+T27+T21+T13+T7</f>
        <v>17.5</v>
      </c>
      <c r="U29" s="275"/>
      <c r="V29" s="196">
        <f>+V27+V21+V13+V7</f>
        <v>65.4</v>
      </c>
      <c r="W29" s="196">
        <f>+W27+W21+W13+W7</f>
        <v>7.5</v>
      </c>
      <c r="X29" s="196">
        <f>+X27+X21+X13+X7</f>
        <v>72.9</v>
      </c>
    </row>
    <row r="30" spans="2:4" ht="12.75">
      <c r="B30" s="207"/>
      <c r="C30" s="207"/>
      <c r="D30" s="201"/>
    </row>
    <row r="31" spans="1:24" ht="13.5" thickBot="1">
      <c r="A31" s="190" t="s">
        <v>343</v>
      </c>
      <c r="B31" s="208">
        <f>+B29*30</f>
        <v>528</v>
      </c>
      <c r="C31" s="208"/>
      <c r="D31" s="208"/>
      <c r="E31" s="199"/>
      <c r="F31" s="198">
        <f>+F29*30</f>
        <v>666</v>
      </c>
      <c r="G31" s="198"/>
      <c r="H31" s="198"/>
      <c r="I31" s="199"/>
      <c r="J31" s="198">
        <f>+J29*30</f>
        <v>432</v>
      </c>
      <c r="K31" s="198"/>
      <c r="L31" s="198"/>
      <c r="M31" s="199"/>
      <c r="N31" s="198">
        <f>+N29*30</f>
        <v>369</v>
      </c>
      <c r="O31" s="198"/>
      <c r="P31" s="198"/>
      <c r="Q31" s="199"/>
      <c r="R31" s="198">
        <f>+R29*30</f>
        <v>495</v>
      </c>
      <c r="S31" s="198"/>
      <c r="T31" s="198"/>
      <c r="U31" s="278"/>
      <c r="V31" s="198">
        <f>+V29*30</f>
        <v>1962.0000000000002</v>
      </c>
      <c r="W31" s="196"/>
      <c r="X31" s="196"/>
    </row>
    <row r="32" spans="2:4" ht="12.75">
      <c r="B32" s="207"/>
      <c r="C32" s="207"/>
      <c r="D32" s="201"/>
    </row>
    <row r="33" spans="1:24" ht="12.75">
      <c r="A33" s="139" t="s">
        <v>344</v>
      </c>
      <c r="B33" s="207">
        <f>+'[1]Summary - 40%'!$C$52</f>
        <v>26</v>
      </c>
      <c r="C33" s="214">
        <f>+D33-B33</f>
        <v>21.5</v>
      </c>
      <c r="D33" s="215">
        <f>+'[1]Summary - 40%'!$C$26</f>
        <v>47.5</v>
      </c>
      <c r="E33" s="200"/>
      <c r="F33" s="210">
        <f>+'[1]Summary - 40%'!$D$52</f>
        <v>21.8</v>
      </c>
      <c r="G33" s="211">
        <f>+H33-F33</f>
        <v>19.999999999999996</v>
      </c>
      <c r="H33" s="197">
        <f>+'[1]Summary - 40%'!$D$26</f>
        <v>41.8</v>
      </c>
      <c r="I33" s="197"/>
      <c r="J33" s="211">
        <f>+'[1]Summary - 40%'!$E$52</f>
        <v>11.8</v>
      </c>
      <c r="K33" s="211">
        <f>+L33-J33</f>
        <v>1.5999999999999996</v>
      </c>
      <c r="L33" s="197">
        <f>+'[1]Summary - 40%'!$E$26</f>
        <v>13.4</v>
      </c>
      <c r="M33" s="197"/>
      <c r="N33" s="211">
        <f>+'[1]Summary - 40%'!$F$52</f>
        <v>6.3</v>
      </c>
      <c r="O33" s="211">
        <f>+P33-N33</f>
        <v>2.8999999999999995</v>
      </c>
      <c r="P33" s="197">
        <f>+'[1]Summary - 40%'!$F$26</f>
        <v>9.2</v>
      </c>
      <c r="Q33" s="197"/>
      <c r="R33" s="211">
        <v>0</v>
      </c>
      <c r="S33" s="211">
        <v>0</v>
      </c>
      <c r="T33" s="197">
        <v>0</v>
      </c>
      <c r="U33" s="275"/>
      <c r="V33" s="211">
        <f>+N33+J33+F33</f>
        <v>39.900000000000006</v>
      </c>
      <c r="W33" s="211">
        <f>+O33+K33+G33</f>
        <v>24.499999999999996</v>
      </c>
      <c r="X33" s="197">
        <f>+P33+L33+H33</f>
        <v>64.4</v>
      </c>
    </row>
    <row r="34" spans="2:24" ht="12.75">
      <c r="B34" s="207"/>
      <c r="C34" s="207"/>
      <c r="D34" s="215"/>
      <c r="E34" s="200"/>
      <c r="F34" s="210"/>
      <c r="G34" s="210"/>
      <c r="H34" s="197"/>
      <c r="I34" s="197"/>
      <c r="J34" s="211"/>
      <c r="K34" s="211"/>
      <c r="L34" s="197"/>
      <c r="M34" s="197"/>
      <c r="N34" s="211"/>
      <c r="O34" s="211"/>
      <c r="P34" s="197"/>
      <c r="Q34" s="197"/>
      <c r="R34" s="211"/>
      <c r="S34" s="211"/>
      <c r="T34" s="197"/>
      <c r="U34" s="275"/>
      <c r="V34" s="211"/>
      <c r="W34" s="211"/>
      <c r="X34" s="197"/>
    </row>
    <row r="35" spans="1:24" ht="13.5" thickBot="1">
      <c r="A35" s="190" t="s">
        <v>348</v>
      </c>
      <c r="B35" s="216">
        <f>+B29-B33</f>
        <v>-8.399999999999999</v>
      </c>
      <c r="C35" s="216">
        <f>+C29-C33</f>
        <v>18.4</v>
      </c>
      <c r="D35" s="216">
        <f>+D29-D33</f>
        <v>10</v>
      </c>
      <c r="E35" s="199"/>
      <c r="F35" s="212">
        <f>+F29-F33</f>
        <v>0.3999999999999986</v>
      </c>
      <c r="G35" s="212">
        <f>+G29-G33</f>
        <v>-15.499999999999996</v>
      </c>
      <c r="H35" s="212">
        <f>+H29-H33</f>
        <v>-17.099999999999998</v>
      </c>
      <c r="I35" s="213"/>
      <c r="J35" s="212">
        <f>+J29-J33</f>
        <v>2.5999999999999996</v>
      </c>
      <c r="K35" s="212">
        <f>+K29-K33</f>
        <v>-0.5999999999999996</v>
      </c>
      <c r="L35" s="212">
        <f>+L29-L33</f>
        <v>1</v>
      </c>
      <c r="M35" s="213"/>
      <c r="N35" s="212">
        <f>+N29-N33</f>
        <v>6.000000000000001</v>
      </c>
      <c r="O35" s="212">
        <f>+O29-O33</f>
        <v>-1.8999999999999995</v>
      </c>
      <c r="P35" s="212">
        <f>+P29-P33</f>
        <v>7.100000000000001</v>
      </c>
      <c r="Q35" s="213"/>
      <c r="R35" s="212">
        <f>+R29-R33</f>
        <v>16.5</v>
      </c>
      <c r="S35" s="212">
        <f>+S29-S33</f>
        <v>1</v>
      </c>
      <c r="T35" s="212">
        <f>+T29-T33</f>
        <v>17.5</v>
      </c>
      <c r="U35" s="279"/>
      <c r="V35" s="212">
        <f>+V29-V33</f>
        <v>25.5</v>
      </c>
      <c r="W35" s="212">
        <f>+W29-W33</f>
        <v>-16.999999999999996</v>
      </c>
      <c r="X35" s="212">
        <f>+X29-X33</f>
        <v>8.5</v>
      </c>
    </row>
    <row r="37" ht="12.75">
      <c r="A37" s="139" t="s">
        <v>349</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tabSelected="1" workbookViewId="0" topLeftCell="A1">
      <selection activeCell="A2" sqref="A2:O5"/>
    </sheetView>
  </sheetViews>
  <sheetFormatPr defaultColWidth="9.140625" defaultRowHeight="12.75"/>
  <cols>
    <col min="1" max="16384" width="9.140625" style="133" customWidth="1"/>
  </cols>
  <sheetData>
    <row r="1" spans="11:14" ht="18">
      <c r="K1" s="295" t="s">
        <v>439</v>
      </c>
      <c r="L1" s="295"/>
      <c r="M1" s="295"/>
      <c r="N1" s="295"/>
    </row>
    <row r="2" spans="1:14" ht="12.75">
      <c r="A2" s="294" t="s">
        <v>457</v>
      </c>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12.75">
      <c r="A4" s="294"/>
      <c r="B4" s="294"/>
      <c r="C4" s="294"/>
      <c r="D4" s="294"/>
      <c r="E4" s="294"/>
      <c r="F4" s="294"/>
      <c r="G4" s="294"/>
      <c r="H4" s="294"/>
      <c r="I4" s="294"/>
      <c r="J4" s="294"/>
      <c r="K4" s="294"/>
      <c r="L4" s="294"/>
      <c r="M4" s="294"/>
      <c r="N4" s="294"/>
    </row>
    <row r="5" spans="1:14" ht="409.5" customHeight="1">
      <c r="A5" s="294"/>
      <c r="B5" s="294"/>
      <c r="C5" s="294"/>
      <c r="D5" s="294"/>
      <c r="E5" s="294"/>
      <c r="F5" s="294"/>
      <c r="G5" s="294"/>
      <c r="H5" s="294"/>
      <c r="I5" s="294"/>
      <c r="J5" s="294"/>
      <c r="K5" s="294"/>
      <c r="L5" s="294"/>
      <c r="M5" s="294"/>
      <c r="N5" s="294"/>
    </row>
    <row r="6" ht="12.75">
      <c r="C6" s="139"/>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N4"/>
  <sheetViews>
    <sheetView tabSelected="1" workbookViewId="0" topLeftCell="A1">
      <selection activeCell="A2" sqref="A2:O5"/>
    </sheetView>
  </sheetViews>
  <sheetFormatPr defaultColWidth="9.140625" defaultRowHeight="12.75"/>
  <cols>
    <col min="1" max="16384" width="9.140625" style="133" customWidth="1"/>
  </cols>
  <sheetData>
    <row r="1" spans="1:14" ht="12.75">
      <c r="A1" s="294" t="s">
        <v>364</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1"/>
  </sheetPr>
  <dimension ref="A1:O66"/>
  <sheetViews>
    <sheetView tabSelected="1" zoomScale="75" zoomScaleNormal="75" zoomScaleSheetLayoutView="75" workbookViewId="0" topLeftCell="A1">
      <pane ySplit="2" topLeftCell="BM15" activePane="bottomLeft" state="frozen"/>
      <selection pane="topLeft" activeCell="A2" sqref="A2:O5"/>
      <selection pane="bottomLeft" activeCell="A2" sqref="A2:O5"/>
    </sheetView>
  </sheetViews>
  <sheetFormatPr defaultColWidth="9.140625" defaultRowHeight="12.75"/>
  <cols>
    <col min="1" max="1" width="5.140625" style="1" bestFit="1" customWidth="1"/>
    <col min="2" max="2" width="19.7109375" style="1" customWidth="1"/>
    <col min="3" max="3" width="54.7109375" style="1" customWidth="1"/>
    <col min="4" max="4" width="4.28125" style="23" customWidth="1"/>
    <col min="5" max="5" width="7.7109375" style="47" customWidth="1"/>
    <col min="6" max="8" width="9.140625" style="1" customWidth="1"/>
    <col min="9" max="9" width="9.421875" style="1" customWidth="1"/>
    <col min="10" max="10" width="1.1484375" style="1" customWidth="1"/>
    <col min="11" max="15" width="4.57421875" style="1" bestFit="1" customWidth="1"/>
    <col min="16" max="16" width="2.140625" style="1" customWidth="1"/>
    <col min="17" max="16384" width="9.140625" style="1" customWidth="1"/>
  </cols>
  <sheetData>
    <row r="1" spans="2:15" ht="20.25">
      <c r="B1" s="297" t="s">
        <v>146</v>
      </c>
      <c r="C1" s="297"/>
      <c r="D1" s="297"/>
      <c r="E1" s="297"/>
      <c r="F1" s="297"/>
      <c r="G1" s="297"/>
      <c r="H1" s="297"/>
      <c r="I1" s="297"/>
      <c r="K1" s="178"/>
      <c r="L1" s="178"/>
      <c r="M1" s="178"/>
      <c r="N1" s="178"/>
      <c r="O1" s="178"/>
    </row>
    <row r="2" spans="1:15" ht="15" customHeight="1">
      <c r="A2" s="281"/>
      <c r="C2" s="2" t="s">
        <v>94</v>
      </c>
      <c r="D2" s="20"/>
      <c r="F2" s="36" t="s">
        <v>117</v>
      </c>
      <c r="G2" s="36" t="s">
        <v>118</v>
      </c>
      <c r="H2" s="36" t="s">
        <v>123</v>
      </c>
      <c r="I2" s="36" t="s">
        <v>119</v>
      </c>
      <c r="K2" s="285" t="s">
        <v>311</v>
      </c>
      <c r="L2" s="285"/>
      <c r="M2" s="285"/>
      <c r="N2" s="285"/>
      <c r="O2" s="285"/>
    </row>
    <row r="3" spans="3:15" ht="45" customHeight="1">
      <c r="C3" s="2"/>
      <c r="D3" s="20"/>
      <c r="E3" s="34" t="s">
        <v>121</v>
      </c>
      <c r="F3" s="36" t="s">
        <v>95</v>
      </c>
      <c r="G3" s="36" t="s">
        <v>95</v>
      </c>
      <c r="H3" s="36" t="s">
        <v>95</v>
      </c>
      <c r="I3" s="36" t="s">
        <v>95</v>
      </c>
      <c r="K3" s="143" t="s">
        <v>96</v>
      </c>
      <c r="L3" s="143" t="s">
        <v>117</v>
      </c>
      <c r="M3" s="143" t="s">
        <v>118</v>
      </c>
      <c r="N3" s="143" t="s">
        <v>123</v>
      </c>
      <c r="O3" s="143" t="s">
        <v>119</v>
      </c>
    </row>
    <row r="4" spans="2:15" ht="12.75">
      <c r="B4" s="291" t="s">
        <v>122</v>
      </c>
      <c r="C4" s="291"/>
      <c r="D4" s="49"/>
      <c r="F4" s="4">
        <v>1089</v>
      </c>
      <c r="G4" s="4">
        <f>+F56</f>
        <v>962</v>
      </c>
      <c r="H4" s="4">
        <f>+G56</f>
        <v>841</v>
      </c>
      <c r="I4" s="4">
        <f>+H56</f>
        <v>803</v>
      </c>
      <c r="K4" s="50"/>
      <c r="L4" s="159"/>
      <c r="M4" s="159"/>
      <c r="N4" s="159"/>
      <c r="O4" s="159"/>
    </row>
    <row r="5" spans="2:15" ht="12.75">
      <c r="B5" s="2" t="s">
        <v>97</v>
      </c>
      <c r="F5" s="32"/>
      <c r="G5" s="32"/>
      <c r="H5" s="32"/>
      <c r="I5" s="32"/>
      <c r="K5" s="50"/>
      <c r="L5" s="159"/>
      <c r="M5" s="159"/>
      <c r="N5" s="159"/>
      <c r="O5" s="159"/>
    </row>
    <row r="6" spans="1:15" ht="25.5">
      <c r="A6" s="1">
        <v>1</v>
      </c>
      <c r="B6" s="5" t="s">
        <v>147</v>
      </c>
      <c r="C6" s="6" t="s">
        <v>378</v>
      </c>
      <c r="D6" s="21"/>
      <c r="E6" s="47" t="s">
        <v>133</v>
      </c>
      <c r="F6" s="7">
        <v>-10</v>
      </c>
      <c r="G6" s="7">
        <v>-10</v>
      </c>
      <c r="H6" s="7"/>
      <c r="I6" s="7"/>
      <c r="K6" s="152">
        <f aca="true" t="shared" si="0" ref="K6:K16">+SUM(L6:O6)</f>
        <v>0</v>
      </c>
      <c r="L6" s="153"/>
      <c r="M6" s="153"/>
      <c r="N6" s="153"/>
      <c r="O6" s="153"/>
    </row>
    <row r="7" spans="1:15" ht="25.5">
      <c r="A7" s="1">
        <f aca="true" t="shared" si="1" ref="A7:A16">+A6+1</f>
        <v>2</v>
      </c>
      <c r="B7" s="5" t="s">
        <v>147</v>
      </c>
      <c r="C7" s="6" t="s">
        <v>148</v>
      </c>
      <c r="D7" s="21"/>
      <c r="E7" s="47" t="s">
        <v>129</v>
      </c>
      <c r="F7" s="7"/>
      <c r="G7" s="7">
        <v>-5</v>
      </c>
      <c r="H7" s="7"/>
      <c r="I7" s="7"/>
      <c r="K7" s="152">
        <f t="shared" si="0"/>
        <v>0</v>
      </c>
      <c r="L7" s="153"/>
      <c r="M7" s="153"/>
      <c r="N7" s="153"/>
      <c r="O7" s="153"/>
    </row>
    <row r="8" spans="1:15" ht="25.5">
      <c r="A8" s="1">
        <f t="shared" si="1"/>
        <v>3</v>
      </c>
      <c r="B8" s="5" t="s">
        <v>147</v>
      </c>
      <c r="C8" s="6" t="s">
        <v>149</v>
      </c>
      <c r="D8" s="21"/>
      <c r="E8" s="47" t="s">
        <v>129</v>
      </c>
      <c r="F8" s="7"/>
      <c r="G8" s="7">
        <v>-5</v>
      </c>
      <c r="H8" s="7"/>
      <c r="I8" s="7"/>
      <c r="K8" s="152">
        <f t="shared" si="0"/>
        <v>0</v>
      </c>
      <c r="L8" s="153"/>
      <c r="M8" s="153"/>
      <c r="N8" s="153"/>
      <c r="O8" s="153"/>
    </row>
    <row r="9" spans="1:15" ht="25.5">
      <c r="A9" s="1">
        <f t="shared" si="1"/>
        <v>4</v>
      </c>
      <c r="B9" s="5" t="s">
        <v>147</v>
      </c>
      <c r="C9" s="6" t="s">
        <v>150</v>
      </c>
      <c r="D9" s="21"/>
      <c r="E9" s="47" t="s">
        <v>129</v>
      </c>
      <c r="F9" s="7"/>
      <c r="G9" s="7"/>
      <c r="H9" s="7"/>
      <c r="I9" s="25">
        <v>-2.5</v>
      </c>
      <c r="K9" s="152">
        <f t="shared" si="0"/>
        <v>0</v>
      </c>
      <c r="L9" s="153"/>
      <c r="M9" s="153"/>
      <c r="N9" s="153"/>
      <c r="O9" s="153"/>
    </row>
    <row r="10" spans="1:15" ht="89.25">
      <c r="A10" s="1">
        <f t="shared" si="1"/>
        <v>5</v>
      </c>
      <c r="B10" s="5" t="s">
        <v>147</v>
      </c>
      <c r="C10" s="6" t="s">
        <v>168</v>
      </c>
      <c r="D10" s="21"/>
      <c r="E10" s="47" t="s">
        <v>129</v>
      </c>
      <c r="F10" s="7">
        <v>-36</v>
      </c>
      <c r="G10" s="7"/>
      <c r="H10" s="7"/>
      <c r="I10" s="25">
        <v>-3.037</v>
      </c>
      <c r="K10" s="152">
        <f t="shared" si="0"/>
        <v>0</v>
      </c>
      <c r="L10" s="153"/>
      <c r="M10" s="153"/>
      <c r="N10" s="153"/>
      <c r="O10" s="153"/>
    </row>
    <row r="11" spans="1:15" ht="63.75">
      <c r="A11" s="1">
        <f t="shared" si="1"/>
        <v>6</v>
      </c>
      <c r="B11" s="5" t="s">
        <v>151</v>
      </c>
      <c r="C11" s="6" t="s">
        <v>54</v>
      </c>
      <c r="D11" s="21"/>
      <c r="E11" s="47" t="s">
        <v>129</v>
      </c>
      <c r="F11" s="33">
        <v>-15</v>
      </c>
      <c r="G11" s="33">
        <v>-15</v>
      </c>
      <c r="H11" s="7"/>
      <c r="I11" s="7"/>
      <c r="K11" s="152">
        <f t="shared" si="0"/>
        <v>0</v>
      </c>
      <c r="L11" s="153"/>
      <c r="M11" s="153"/>
      <c r="N11" s="153"/>
      <c r="O11" s="153"/>
    </row>
    <row r="12" spans="1:15" ht="38.25">
      <c r="A12" s="1">
        <f t="shared" si="1"/>
        <v>7</v>
      </c>
      <c r="B12" s="5" t="s">
        <v>152</v>
      </c>
      <c r="C12" s="6" t="s">
        <v>153</v>
      </c>
      <c r="D12" s="21"/>
      <c r="E12" s="47" t="s">
        <v>133</v>
      </c>
      <c r="F12" s="7">
        <v>-5</v>
      </c>
      <c r="G12" s="7">
        <v>-5</v>
      </c>
      <c r="H12" s="7">
        <v>-5</v>
      </c>
      <c r="I12" s="7"/>
      <c r="K12" s="152">
        <f t="shared" si="0"/>
        <v>0</v>
      </c>
      <c r="L12" s="153"/>
      <c r="M12" s="153"/>
      <c r="N12" s="153"/>
      <c r="O12" s="153"/>
    </row>
    <row r="13" spans="1:15" ht="38.25">
      <c r="A13" s="1">
        <f t="shared" si="1"/>
        <v>8</v>
      </c>
      <c r="B13" s="5" t="s">
        <v>152</v>
      </c>
      <c r="C13" s="6" t="s">
        <v>154</v>
      </c>
      <c r="D13" s="21"/>
      <c r="E13" s="47" t="s">
        <v>133</v>
      </c>
      <c r="F13" s="25">
        <v>-50</v>
      </c>
      <c r="G13" s="25">
        <v>-50</v>
      </c>
      <c r="H13" s="25">
        <v>100</v>
      </c>
      <c r="I13" s="7"/>
      <c r="K13" s="152">
        <f t="shared" si="0"/>
        <v>0</v>
      </c>
      <c r="L13" s="153"/>
      <c r="M13" s="153"/>
      <c r="N13" s="153"/>
      <c r="O13" s="153"/>
    </row>
    <row r="14" spans="1:15" ht="63.75">
      <c r="A14" s="1">
        <f t="shared" si="1"/>
        <v>9</v>
      </c>
      <c r="B14" s="5" t="s">
        <v>152</v>
      </c>
      <c r="C14" s="6" t="s">
        <v>360</v>
      </c>
      <c r="D14" s="21" t="s">
        <v>380</v>
      </c>
      <c r="E14" s="47" t="s">
        <v>132</v>
      </c>
      <c r="F14" s="25">
        <v>-25</v>
      </c>
      <c r="G14" s="7"/>
      <c r="H14" s="7"/>
      <c r="I14" s="25">
        <v>25</v>
      </c>
      <c r="K14" s="152">
        <f t="shared" si="0"/>
        <v>0</v>
      </c>
      <c r="L14" s="153"/>
      <c r="M14" s="153"/>
      <c r="N14" s="153"/>
      <c r="O14" s="153"/>
    </row>
    <row r="15" spans="1:15" ht="25.5">
      <c r="A15" s="1">
        <f t="shared" si="1"/>
        <v>10</v>
      </c>
      <c r="B15" s="5" t="s">
        <v>152</v>
      </c>
      <c r="C15" s="6" t="s">
        <v>55</v>
      </c>
      <c r="D15" s="21" t="s">
        <v>380</v>
      </c>
      <c r="E15" s="47" t="s">
        <v>132</v>
      </c>
      <c r="F15" s="25">
        <v>-25</v>
      </c>
      <c r="G15" s="7"/>
      <c r="H15" s="7"/>
      <c r="I15" s="25">
        <v>25</v>
      </c>
      <c r="K15" s="152">
        <f t="shared" si="0"/>
        <v>0</v>
      </c>
      <c r="L15" s="153"/>
      <c r="M15" s="153"/>
      <c r="N15" s="153"/>
      <c r="O15" s="153"/>
    </row>
    <row r="16" spans="1:15" ht="25.5">
      <c r="A16" s="1">
        <f t="shared" si="1"/>
        <v>11</v>
      </c>
      <c r="B16" s="5" t="s">
        <v>152</v>
      </c>
      <c r="C16" s="6" t="s">
        <v>155</v>
      </c>
      <c r="D16" s="21" t="s">
        <v>380</v>
      </c>
      <c r="E16" s="47" t="s">
        <v>132</v>
      </c>
      <c r="F16" s="25">
        <v>-25</v>
      </c>
      <c r="G16" s="7"/>
      <c r="H16" s="7"/>
      <c r="I16" s="25">
        <v>25</v>
      </c>
      <c r="K16" s="152">
        <f t="shared" si="0"/>
        <v>0</v>
      </c>
      <c r="L16" s="153"/>
      <c r="M16" s="153"/>
      <c r="N16" s="153"/>
      <c r="O16" s="153"/>
    </row>
    <row r="17" spans="2:15" s="23" customFormat="1" ht="12.75">
      <c r="B17" s="8"/>
      <c r="C17" s="9"/>
      <c r="D17" s="15"/>
      <c r="E17" s="51"/>
      <c r="F17" s="10"/>
      <c r="G17" s="10"/>
      <c r="H17" s="10"/>
      <c r="I17" s="10"/>
      <c r="K17" s="154"/>
      <c r="L17" s="154"/>
      <c r="M17" s="154"/>
      <c r="N17" s="154"/>
      <c r="O17" s="154"/>
    </row>
    <row r="18" spans="2:15" s="23" customFormat="1" ht="13.5" thickBot="1">
      <c r="B18" s="287" t="s">
        <v>102</v>
      </c>
      <c r="C18" s="287"/>
      <c r="D18" s="12"/>
      <c r="E18" s="51"/>
      <c r="F18" s="13">
        <f>+SUM(F6:F16)</f>
        <v>-191</v>
      </c>
      <c r="G18" s="13">
        <f>+SUM(G6:G16)</f>
        <v>-90</v>
      </c>
      <c r="H18" s="13">
        <f>+SUM(H6:H16)</f>
        <v>95</v>
      </c>
      <c r="I18" s="13">
        <f>+SUM(I6:I16)</f>
        <v>69.463</v>
      </c>
      <c r="K18" s="151">
        <f>+SUM(K6:K16)</f>
        <v>0</v>
      </c>
      <c r="L18" s="151">
        <f>+SUM(L6:L16)</f>
        <v>0</v>
      </c>
      <c r="M18" s="151">
        <f>+SUM(M6:M16)</f>
        <v>0</v>
      </c>
      <c r="N18" s="151">
        <f>+SUM(N6:N16)</f>
        <v>0</v>
      </c>
      <c r="O18" s="151">
        <f>+SUM(O6:O16)</f>
        <v>0</v>
      </c>
    </row>
    <row r="19" spans="2:15" s="23" customFormat="1" ht="12.75">
      <c r="B19" s="12"/>
      <c r="C19" s="12"/>
      <c r="D19" s="12"/>
      <c r="E19" s="51"/>
      <c r="F19" s="38"/>
      <c r="G19" s="38"/>
      <c r="H19" s="38"/>
      <c r="I19" s="38"/>
      <c r="K19" s="155"/>
      <c r="L19" s="155"/>
      <c r="M19" s="155"/>
      <c r="N19" s="155"/>
      <c r="O19" s="155"/>
    </row>
    <row r="20" spans="2:15" s="23" customFormat="1" ht="12.75" customHeight="1" hidden="1">
      <c r="B20" s="12"/>
      <c r="C20" s="181" t="s">
        <v>316</v>
      </c>
      <c r="D20" s="12"/>
      <c r="E20" s="27" t="s">
        <v>132</v>
      </c>
      <c r="F20" s="182">
        <f>+SUMIF($E$6:$E$16,$E$20,F6:F16)</f>
        <v>-75</v>
      </c>
      <c r="G20" s="182">
        <f>+SUMIF($E$6:$E$16,$E$20,G6:G16)</f>
        <v>0</v>
      </c>
      <c r="H20" s="182">
        <f>+SUMIF($E$6:$E$16,$E$20,H6:H16)</f>
        <v>0</v>
      </c>
      <c r="I20" s="182">
        <f>+SUMIF($E$6:$E$16,$E$20,I6:I16)</f>
        <v>75</v>
      </c>
      <c r="K20" s="155"/>
      <c r="L20" s="155"/>
      <c r="M20" s="155"/>
      <c r="N20" s="155"/>
      <c r="O20" s="155"/>
    </row>
    <row r="21" spans="2:15" s="23" customFormat="1" ht="12.75" customHeight="1" hidden="1">
      <c r="B21" s="12"/>
      <c r="C21" s="181" t="s">
        <v>317</v>
      </c>
      <c r="D21" s="12"/>
      <c r="E21" s="27" t="s">
        <v>133</v>
      </c>
      <c r="F21" s="182">
        <f>+SUMIF($E$6:$E$16,$E$21,F6:F16)</f>
        <v>-65</v>
      </c>
      <c r="G21" s="182">
        <f>+SUMIF($E$6:$E$16,$E$21,G6:G16)</f>
        <v>-65</v>
      </c>
      <c r="H21" s="182">
        <f>+SUMIF($E$6:$E$16,$E$21,H6:H16)</f>
        <v>95</v>
      </c>
      <c r="I21" s="182">
        <f>+SUMIF($E$6:$E$16,$E$21,I6:I16)</f>
        <v>0</v>
      </c>
      <c r="K21" s="155"/>
      <c r="L21" s="155"/>
      <c r="M21" s="155"/>
      <c r="N21" s="155"/>
      <c r="O21" s="155"/>
    </row>
    <row r="22" spans="2:15" s="23" customFormat="1" ht="12.75" customHeight="1" hidden="1">
      <c r="B22" s="12"/>
      <c r="C22" s="181" t="s">
        <v>318</v>
      </c>
      <c r="D22" s="12"/>
      <c r="E22" s="27" t="s">
        <v>129</v>
      </c>
      <c r="F22" s="182">
        <f>+SUMIF($E$6:$E$16,$E$22,F6:F16)</f>
        <v>-51</v>
      </c>
      <c r="G22" s="182">
        <f>+SUMIF($E$6:$E$16,$E$22,G6:G16)</f>
        <v>-25</v>
      </c>
      <c r="H22" s="182">
        <f>+SUMIF($E$6:$E$16,$E$22,H6:H16)</f>
        <v>0</v>
      </c>
      <c r="I22" s="182">
        <f>+SUMIF($E$6:$E$16,$E$22,I6:I16)</f>
        <v>-5.537</v>
      </c>
      <c r="K22" s="155"/>
      <c r="L22" s="155"/>
      <c r="M22" s="155"/>
      <c r="N22" s="155"/>
      <c r="O22" s="155"/>
    </row>
    <row r="23" spans="2:15" s="23" customFormat="1" ht="12.75" customHeight="1" hidden="1">
      <c r="B23" s="12"/>
      <c r="C23" s="12"/>
      <c r="D23" s="12"/>
      <c r="E23" s="51"/>
      <c r="F23" s="38"/>
      <c r="G23" s="38"/>
      <c r="H23" s="38"/>
      <c r="I23" s="38"/>
      <c r="K23" s="155"/>
      <c r="L23" s="155"/>
      <c r="M23" s="155"/>
      <c r="N23" s="155"/>
      <c r="O23" s="155"/>
    </row>
    <row r="24" spans="2:15" s="23" customFormat="1" ht="12.75">
      <c r="B24" s="287" t="s">
        <v>103</v>
      </c>
      <c r="C24" s="287"/>
      <c r="D24" s="12"/>
      <c r="E24" s="51"/>
      <c r="F24" s="16"/>
      <c r="G24" s="16"/>
      <c r="H24" s="16"/>
      <c r="I24" s="16"/>
      <c r="K24" s="183"/>
      <c r="L24" s="183"/>
      <c r="M24" s="183"/>
      <c r="N24" s="183"/>
      <c r="O24" s="183"/>
    </row>
    <row r="25" spans="1:15" ht="25.5">
      <c r="A25" s="1">
        <f>+A16+1</f>
        <v>12</v>
      </c>
      <c r="B25" s="5" t="s">
        <v>156</v>
      </c>
      <c r="C25" s="6" t="s">
        <v>157</v>
      </c>
      <c r="D25" s="21"/>
      <c r="E25" s="47" t="s">
        <v>129</v>
      </c>
      <c r="F25" s="7">
        <v>-16</v>
      </c>
      <c r="G25" s="7">
        <v>-14</v>
      </c>
      <c r="H25" s="7">
        <v>-13</v>
      </c>
      <c r="I25" s="25">
        <v>-11</v>
      </c>
      <c r="K25" s="152">
        <f>+SUM(L25:O25)</f>
        <v>0</v>
      </c>
      <c r="L25" s="153"/>
      <c r="M25" s="153"/>
      <c r="N25" s="153"/>
      <c r="O25" s="153"/>
    </row>
    <row r="26" spans="1:15" ht="38.25">
      <c r="A26" s="1">
        <f>+A25+1</f>
        <v>13</v>
      </c>
      <c r="B26" s="5" t="s">
        <v>152</v>
      </c>
      <c r="C26" s="6" t="s">
        <v>159</v>
      </c>
      <c r="D26" s="21" t="s">
        <v>382</v>
      </c>
      <c r="E26" s="47" t="s">
        <v>129</v>
      </c>
      <c r="F26" s="7"/>
      <c r="G26" s="7"/>
      <c r="H26" s="7"/>
      <c r="I26" s="33">
        <v>-75</v>
      </c>
      <c r="K26" s="152">
        <f>+SUM(L26:O26)</f>
        <v>1</v>
      </c>
      <c r="L26" s="153"/>
      <c r="M26" s="153"/>
      <c r="N26" s="153"/>
      <c r="O26" s="153">
        <v>1</v>
      </c>
    </row>
    <row r="27" spans="1:15" ht="51">
      <c r="A27" s="1">
        <f>+A26+1</f>
        <v>14</v>
      </c>
      <c r="B27" s="5" t="s">
        <v>152</v>
      </c>
      <c r="C27" s="6" t="s">
        <v>160</v>
      </c>
      <c r="D27" s="21"/>
      <c r="E27" s="47" t="s">
        <v>133</v>
      </c>
      <c r="F27" s="7"/>
      <c r="G27" s="33">
        <v>-52</v>
      </c>
      <c r="H27" s="33">
        <v>-100</v>
      </c>
      <c r="I27" s="7"/>
      <c r="K27" s="152">
        <f>+SUM(L27:O27)</f>
        <v>2.5</v>
      </c>
      <c r="L27" s="153"/>
      <c r="M27" s="153"/>
      <c r="N27" s="153">
        <v>1</v>
      </c>
      <c r="O27" s="153">
        <v>1.5</v>
      </c>
    </row>
    <row r="28" spans="2:15" s="23" customFormat="1" ht="12.75">
      <c r="B28" s="8"/>
      <c r="C28" s="9"/>
      <c r="D28" s="15"/>
      <c r="E28" s="51"/>
      <c r="F28" s="11"/>
      <c r="G28" s="11"/>
      <c r="H28" s="11"/>
      <c r="I28" s="11"/>
      <c r="K28" s="154"/>
      <c r="L28" s="154"/>
      <c r="M28" s="154"/>
      <c r="N28" s="154"/>
      <c r="O28" s="154"/>
    </row>
    <row r="29" spans="2:15" s="23" customFormat="1" ht="13.5" thickBot="1">
      <c r="B29" s="287" t="s">
        <v>104</v>
      </c>
      <c r="C29" s="287"/>
      <c r="D29" s="12"/>
      <c r="E29" s="51"/>
      <c r="F29" s="13">
        <f>+SUM(F25:F27)</f>
        <v>-16</v>
      </c>
      <c r="G29" s="13">
        <f>+SUM(G25:G27)</f>
        <v>-66</v>
      </c>
      <c r="H29" s="13">
        <f>+SUM(H25:H27)</f>
        <v>-113</v>
      </c>
      <c r="I29" s="13">
        <f>+SUM(I25:I27)</f>
        <v>-86</v>
      </c>
      <c r="K29" s="151">
        <f>+SUM(K25:K27)</f>
        <v>3.5</v>
      </c>
      <c r="L29" s="151">
        <f>+SUM(L25:L27)</f>
        <v>0</v>
      </c>
      <c r="M29" s="151">
        <f>+SUM(M25:M27)</f>
        <v>0</v>
      </c>
      <c r="N29" s="151">
        <f>+SUM(N25:N27)</f>
        <v>1</v>
      </c>
      <c r="O29" s="151">
        <f>+SUM(O25:O27)</f>
        <v>2.5</v>
      </c>
    </row>
    <row r="30" spans="2:15" s="23" customFormat="1" ht="12.75" customHeight="1" hidden="1">
      <c r="B30" s="12"/>
      <c r="C30" s="12"/>
      <c r="D30" s="12"/>
      <c r="E30" s="51"/>
      <c r="F30" s="38"/>
      <c r="G30" s="38"/>
      <c r="H30" s="38"/>
      <c r="I30" s="38"/>
      <c r="K30" s="183"/>
      <c r="L30" s="183"/>
      <c r="M30" s="183"/>
      <c r="N30" s="183"/>
      <c r="O30" s="183"/>
    </row>
    <row r="31" spans="2:15" s="23" customFormat="1" ht="12.75" customHeight="1" hidden="1">
      <c r="B31" s="12"/>
      <c r="C31" s="181" t="s">
        <v>319</v>
      </c>
      <c r="D31" s="12"/>
      <c r="E31" s="27" t="s">
        <v>132</v>
      </c>
      <c r="F31" s="182">
        <f>+SUMIF($E$25:$E$27,$E$31,F25:F27)</f>
        <v>0</v>
      </c>
      <c r="G31" s="182">
        <f>+SUMIF($E$25:$E$27,$E$31,G25:G27)</f>
        <v>0</v>
      </c>
      <c r="H31" s="182">
        <f>+SUMIF($E$25:$E$27,$E$31,H25:H27)</f>
        <v>0</v>
      </c>
      <c r="I31" s="182">
        <f>+SUMIF($E$25:$E$27,$E$31,I25:I27)</f>
        <v>0</v>
      </c>
      <c r="K31" s="155"/>
      <c r="L31" s="155"/>
      <c r="M31" s="155"/>
      <c r="N31" s="155"/>
      <c r="O31" s="155"/>
    </row>
    <row r="32" spans="2:15" s="23" customFormat="1" ht="12.75" customHeight="1" hidden="1">
      <c r="B32" s="12"/>
      <c r="C32" s="181" t="s">
        <v>320</v>
      </c>
      <c r="D32" s="12"/>
      <c r="E32" s="27" t="s">
        <v>133</v>
      </c>
      <c r="F32" s="182">
        <f>+SUMIF($E$25:$E$27,$E$32,F25:F27)</f>
        <v>0</v>
      </c>
      <c r="G32" s="182">
        <f>+SUMIF($E$25:$E$27,$E$32,G25:G27)</f>
        <v>-52</v>
      </c>
      <c r="H32" s="182">
        <f>+SUMIF($E$25:$E$27,$E$32,H25:H27)</f>
        <v>-100</v>
      </c>
      <c r="I32" s="182">
        <f>+SUMIF($E$25:$E$27,$E$32,I25:I27)</f>
        <v>0</v>
      </c>
      <c r="K32" s="155"/>
      <c r="L32" s="155"/>
      <c r="M32" s="155"/>
      <c r="N32" s="155"/>
      <c r="O32" s="155"/>
    </row>
    <row r="33" spans="2:9" s="23" customFormat="1" ht="12.75" customHeight="1" hidden="1">
      <c r="B33" s="14"/>
      <c r="C33" s="181" t="s">
        <v>321</v>
      </c>
      <c r="D33" s="12"/>
      <c r="E33" s="27" t="s">
        <v>129</v>
      </c>
      <c r="F33" s="182">
        <f>+SUMIF($E$25:$E$27,$E$33,F25:F27)</f>
        <v>-16</v>
      </c>
      <c r="G33" s="182">
        <f>+SUMIF($E$25:$E$27,$E$33,G25:G27)</f>
        <v>-14</v>
      </c>
      <c r="H33" s="182">
        <f>+SUMIF($E$25:$E$27,$E$33,H25:H27)</f>
        <v>-13</v>
      </c>
      <c r="I33" s="182">
        <f>+SUMIF($E$25:$E$27,$E$33,I25:I27)</f>
        <v>-86</v>
      </c>
    </row>
    <row r="34" spans="2:15" s="23" customFormat="1" ht="12.75">
      <c r="B34" s="18" t="s">
        <v>105</v>
      </c>
      <c r="C34" s="19"/>
      <c r="D34" s="15"/>
      <c r="E34" s="51"/>
      <c r="F34" s="16"/>
      <c r="G34" s="16"/>
      <c r="H34" s="16"/>
      <c r="I34" s="16"/>
      <c r="K34" s="155"/>
      <c r="L34" s="155"/>
      <c r="M34" s="155"/>
      <c r="N34" s="155"/>
      <c r="O34" s="155"/>
    </row>
    <row r="35" spans="1:15" ht="51">
      <c r="A35" s="1">
        <f>+A27+1</f>
        <v>15</v>
      </c>
      <c r="B35" s="5" t="s">
        <v>161</v>
      </c>
      <c r="C35" s="6" t="s">
        <v>162</v>
      </c>
      <c r="D35" s="21"/>
      <c r="E35" s="47" t="s">
        <v>129</v>
      </c>
      <c r="F35" s="7">
        <v>-5</v>
      </c>
      <c r="G35" s="7"/>
      <c r="H35" s="7">
        <v>-5</v>
      </c>
      <c r="I35" s="7"/>
      <c r="K35" s="152">
        <f>+SUM(L35:O35)</f>
        <v>0</v>
      </c>
      <c r="L35" s="153"/>
      <c r="M35" s="153"/>
      <c r="N35" s="153"/>
      <c r="O35" s="153"/>
    </row>
    <row r="36" spans="1:15" ht="12.75">
      <c r="A36" s="1">
        <f>+A35+1</f>
        <v>16</v>
      </c>
      <c r="B36" s="5" t="s">
        <v>161</v>
      </c>
      <c r="C36" s="6" t="s">
        <v>163</v>
      </c>
      <c r="D36" s="21"/>
      <c r="E36" s="47" t="s">
        <v>129</v>
      </c>
      <c r="F36" s="7"/>
      <c r="G36" s="7">
        <v>-5</v>
      </c>
      <c r="H36" s="7">
        <v>-15</v>
      </c>
      <c r="I36" s="7"/>
      <c r="K36" s="152">
        <f>+SUM(L36:O36)</f>
        <v>0</v>
      </c>
      <c r="L36" s="153"/>
      <c r="M36" s="153"/>
      <c r="N36" s="153"/>
      <c r="O36" s="153"/>
    </row>
    <row r="37" spans="2:15" s="23" customFormat="1" ht="12.75">
      <c r="B37" s="8"/>
      <c r="C37" s="9"/>
      <c r="D37" s="15"/>
      <c r="E37" s="51"/>
      <c r="F37" s="10"/>
      <c r="G37" s="10"/>
      <c r="H37" s="10"/>
      <c r="I37" s="10"/>
      <c r="K37" s="155"/>
      <c r="L37" s="155"/>
      <c r="M37" s="155"/>
      <c r="N37" s="155"/>
      <c r="O37" s="155"/>
    </row>
    <row r="38" spans="2:15" s="23" customFormat="1" ht="13.5" thickBot="1">
      <c r="B38" s="287" t="s">
        <v>107</v>
      </c>
      <c r="C38" s="287"/>
      <c r="D38" s="12"/>
      <c r="E38" s="51"/>
      <c r="F38" s="13">
        <f>+SUM(F35:F36)</f>
        <v>-5</v>
      </c>
      <c r="G38" s="13">
        <f>+SUM(G35:G36)</f>
        <v>-5</v>
      </c>
      <c r="H38" s="13">
        <f>+SUM(H35:H36)</f>
        <v>-20</v>
      </c>
      <c r="I38" s="13">
        <f>+SUM(I35:I36)</f>
        <v>0</v>
      </c>
      <c r="K38" s="151">
        <f>+SUM(K35:K36)</f>
        <v>0</v>
      </c>
      <c r="L38" s="151">
        <f>+SUM(L35:L36)</f>
        <v>0</v>
      </c>
      <c r="M38" s="151">
        <f>+SUM(M35:M36)</f>
        <v>0</v>
      </c>
      <c r="N38" s="151">
        <f>+SUM(N35:N36)</f>
        <v>0</v>
      </c>
      <c r="O38" s="151">
        <f>+SUM(O35:O36)</f>
        <v>0</v>
      </c>
    </row>
    <row r="39" spans="2:15" s="23" customFormat="1" ht="12.75" customHeight="1" hidden="1">
      <c r="B39" s="12"/>
      <c r="C39" s="12"/>
      <c r="D39" s="12"/>
      <c r="E39" s="51"/>
      <c r="F39" s="38"/>
      <c r="G39" s="38"/>
      <c r="H39" s="38"/>
      <c r="I39" s="38"/>
      <c r="K39" s="155"/>
      <c r="L39" s="155"/>
      <c r="M39" s="155"/>
      <c r="N39" s="155"/>
      <c r="O39" s="155"/>
    </row>
    <row r="40" spans="2:15" s="23" customFormat="1" ht="12.75" customHeight="1" hidden="1">
      <c r="B40" s="12"/>
      <c r="C40" s="181" t="s">
        <v>322</v>
      </c>
      <c r="D40" s="12"/>
      <c r="E40" s="27" t="s">
        <v>132</v>
      </c>
      <c r="F40" s="182">
        <f>+SUMIF($E$35:$E$36,$E$40,F35:F36)</f>
        <v>0</v>
      </c>
      <c r="G40" s="182">
        <f>+SUMIF($E$35:$E$36,$E$40,G35:G36)</f>
        <v>0</v>
      </c>
      <c r="H40" s="182">
        <f>+SUMIF($E$35:$E$36,$E$40,H35:H36)</f>
        <v>0</v>
      </c>
      <c r="I40" s="182">
        <f>+SUMIF($E$35:$E$36,$E$40,I35:I36)</f>
        <v>0</v>
      </c>
      <c r="K40" s="155"/>
      <c r="L40" s="155"/>
      <c r="M40" s="155"/>
      <c r="N40" s="155"/>
      <c r="O40" s="155"/>
    </row>
    <row r="41" spans="2:9" s="23" customFormat="1" ht="12.75" customHeight="1" hidden="1">
      <c r="B41" s="12"/>
      <c r="C41" s="181" t="s">
        <v>323</v>
      </c>
      <c r="D41" s="12"/>
      <c r="E41" s="27" t="s">
        <v>133</v>
      </c>
      <c r="F41" s="182">
        <f>+SUMIF($E$35:$E$36,$E$41,F35:F36)</f>
        <v>0</v>
      </c>
      <c r="G41" s="182">
        <f>+SUMIF($E$35:$E$36,$E$41,G35:G36)</f>
        <v>0</v>
      </c>
      <c r="H41" s="182">
        <f>+SUMIF($E$35:$E$36,$E$41,H35:H36)</f>
        <v>0</v>
      </c>
      <c r="I41" s="182">
        <f>+SUMIF($E$35:$E$36,$E$41,I35:I36)</f>
        <v>0</v>
      </c>
    </row>
    <row r="42" spans="2:15" s="23" customFormat="1" ht="12.75" customHeight="1" hidden="1">
      <c r="B42" s="12"/>
      <c r="C42" s="181" t="s">
        <v>324</v>
      </c>
      <c r="D42" s="12"/>
      <c r="E42" s="27" t="s">
        <v>129</v>
      </c>
      <c r="F42" s="182">
        <f>+SUMIF($E$35:$E$36,$E$42,F35:F36)</f>
        <v>-5</v>
      </c>
      <c r="G42" s="182">
        <f>+SUMIF($E$35:$E$36,$E$42,G35:G36)</f>
        <v>-5</v>
      </c>
      <c r="H42" s="182">
        <f>+SUMIF($E$35:$E$36,$E$42,H35:H36)</f>
        <v>-20</v>
      </c>
      <c r="I42" s="182">
        <f>+SUMIF($E$35:$E$36,$E$42,I35:I36)</f>
        <v>0</v>
      </c>
      <c r="K42" s="38"/>
      <c r="L42" s="38"/>
      <c r="M42" s="38"/>
      <c r="N42" s="38"/>
      <c r="O42" s="38"/>
    </row>
    <row r="43" spans="2:9" s="23" customFormat="1" ht="12.75">
      <c r="B43" s="18" t="s">
        <v>108</v>
      </c>
      <c r="C43" s="19"/>
      <c r="D43" s="15"/>
      <c r="E43" s="51"/>
      <c r="F43" s="16"/>
      <c r="G43" s="16"/>
      <c r="H43" s="16"/>
      <c r="I43" s="16"/>
    </row>
    <row r="44" spans="1:15" ht="51">
      <c r="A44" s="1">
        <f>+A36+1</f>
        <v>17</v>
      </c>
      <c r="B44" s="5" t="s">
        <v>161</v>
      </c>
      <c r="C44" s="6" t="s">
        <v>379</v>
      </c>
      <c r="D44" s="21"/>
      <c r="F44" s="7">
        <v>-10</v>
      </c>
      <c r="G44" s="7"/>
      <c r="H44" s="7"/>
      <c r="I44" s="7"/>
      <c r="K44" s="152">
        <f>+SUM(L44:O44)</f>
        <v>0</v>
      </c>
      <c r="L44" s="153"/>
      <c r="M44" s="153"/>
      <c r="N44" s="153"/>
      <c r="O44" s="153"/>
    </row>
    <row r="45" spans="2:15" s="23" customFormat="1" ht="12.75">
      <c r="B45" s="8"/>
      <c r="C45" s="9"/>
      <c r="D45" s="15"/>
      <c r="E45" s="51"/>
      <c r="F45" s="10"/>
      <c r="G45" s="10"/>
      <c r="H45" s="10"/>
      <c r="I45" s="10"/>
      <c r="K45" s="1"/>
      <c r="L45" s="1"/>
      <c r="M45" s="1"/>
      <c r="N45" s="1"/>
      <c r="O45" s="1"/>
    </row>
    <row r="46" spans="2:15" s="23" customFormat="1" ht="13.5" thickBot="1">
      <c r="B46" s="287" t="s">
        <v>109</v>
      </c>
      <c r="C46" s="287"/>
      <c r="D46" s="12"/>
      <c r="E46" s="51"/>
      <c r="F46" s="13">
        <f>+F44</f>
        <v>-10</v>
      </c>
      <c r="G46" s="13">
        <f>+G44</f>
        <v>0</v>
      </c>
      <c r="H46" s="13">
        <f>+H44</f>
        <v>0</v>
      </c>
      <c r="I46" s="13">
        <f>+I44</f>
        <v>0</v>
      </c>
      <c r="K46" s="151">
        <v>0</v>
      </c>
      <c r="L46" s="151">
        <v>0</v>
      </c>
      <c r="M46" s="151">
        <v>0</v>
      </c>
      <c r="N46" s="151">
        <v>0</v>
      </c>
      <c r="O46" s="151">
        <v>0</v>
      </c>
    </row>
    <row r="47" spans="2:15" s="23" customFormat="1" ht="12.75">
      <c r="B47" s="18" t="s">
        <v>110</v>
      </c>
      <c r="C47" s="19"/>
      <c r="D47" s="15"/>
      <c r="E47" s="51"/>
      <c r="F47" s="16"/>
      <c r="G47" s="16"/>
      <c r="H47" s="16"/>
      <c r="I47" s="16"/>
      <c r="K47" s="1"/>
      <c r="L47" s="1"/>
      <c r="M47" s="1"/>
      <c r="N47" s="1"/>
      <c r="O47" s="1"/>
    </row>
    <row r="48" spans="1:15" ht="25.5">
      <c r="A48" s="1">
        <f>+A44+1</f>
        <v>18</v>
      </c>
      <c r="B48" s="5" t="s">
        <v>161</v>
      </c>
      <c r="C48" s="6" t="s">
        <v>164</v>
      </c>
      <c r="D48" s="21" t="s">
        <v>384</v>
      </c>
      <c r="F48" s="33">
        <v>45</v>
      </c>
      <c r="G48" s="7"/>
      <c r="H48" s="7"/>
      <c r="I48" s="7"/>
      <c r="K48" s="152">
        <f>+SUM(L48:O48)</f>
        <v>0</v>
      </c>
      <c r="L48" s="153"/>
      <c r="M48" s="153"/>
      <c r="N48" s="153"/>
      <c r="O48" s="153"/>
    </row>
    <row r="49" spans="1:15" ht="38.25">
      <c r="A49" s="1">
        <f>+A48+1</f>
        <v>19</v>
      </c>
      <c r="B49" s="5" t="s">
        <v>161</v>
      </c>
      <c r="C49" s="6" t="s">
        <v>165</v>
      </c>
      <c r="D49" s="21"/>
      <c r="F49" s="7"/>
      <c r="G49" s="33">
        <v>40</v>
      </c>
      <c r="H49" s="7"/>
      <c r="I49" s="7"/>
      <c r="K49" s="152">
        <f>+SUM(L49:O49)</f>
        <v>0</v>
      </c>
      <c r="L49" s="153"/>
      <c r="M49" s="153"/>
      <c r="N49" s="153"/>
      <c r="O49" s="153"/>
    </row>
    <row r="50" spans="1:15" ht="25.5">
      <c r="A50" s="1">
        <f>+A49+1</f>
        <v>20</v>
      </c>
      <c r="B50" s="5" t="s">
        <v>161</v>
      </c>
      <c r="C50" s="6" t="s">
        <v>166</v>
      </c>
      <c r="D50" s="21"/>
      <c r="F50" s="25">
        <v>50</v>
      </c>
      <c r="G50" s="7"/>
      <c r="H50" s="7"/>
      <c r="I50" s="7"/>
      <c r="K50" s="152">
        <f>+SUM(L50:O50)</f>
        <v>0</v>
      </c>
      <c r="L50" s="153"/>
      <c r="M50" s="153"/>
      <c r="N50" s="153"/>
      <c r="O50" s="153"/>
    </row>
    <row r="51" spans="6:9" ht="12.75">
      <c r="F51" s="32"/>
      <c r="G51" s="32"/>
      <c r="H51" s="32"/>
      <c r="I51" s="32"/>
    </row>
    <row r="52" spans="2:15" s="23" customFormat="1" ht="13.5" thickBot="1">
      <c r="B52" s="287" t="s">
        <v>113</v>
      </c>
      <c r="C52" s="287"/>
      <c r="D52" s="12"/>
      <c r="E52" s="51"/>
      <c r="F52" s="13">
        <f>+SUM(F48:F50)</f>
        <v>95</v>
      </c>
      <c r="G52" s="13">
        <f>+SUM(G48:G50)</f>
        <v>40</v>
      </c>
      <c r="H52" s="13">
        <f>+SUM(H48:H50)</f>
        <v>0</v>
      </c>
      <c r="I52" s="13">
        <f>+SUM(I48:I50)</f>
        <v>0</v>
      </c>
      <c r="K52" s="151">
        <f>+SUM(K48:K50)</f>
        <v>0</v>
      </c>
      <c r="L52" s="151">
        <f>+SUM(L48:L50)</f>
        <v>0</v>
      </c>
      <c r="M52" s="151">
        <f>+SUM(M48:M50)</f>
        <v>0</v>
      </c>
      <c r="N52" s="151">
        <f>+SUM(N48:N50)</f>
        <v>0</v>
      </c>
      <c r="O52" s="151">
        <f>+SUM(O48:O50)</f>
        <v>0</v>
      </c>
    </row>
    <row r="53" spans="6:9" ht="12.75">
      <c r="F53" s="32"/>
      <c r="G53" s="32"/>
      <c r="H53" s="32"/>
      <c r="I53" s="32"/>
    </row>
    <row r="54" spans="2:15" s="23" customFormat="1" ht="13.5" thickBot="1">
      <c r="B54" s="287" t="s">
        <v>167</v>
      </c>
      <c r="C54" s="287"/>
      <c r="D54" s="12"/>
      <c r="E54" s="51"/>
      <c r="F54" s="13">
        <f>+F52+F46+F38+F29+F18</f>
        <v>-127</v>
      </c>
      <c r="G54" s="13">
        <f>+G52+G46+G38+G29+G18</f>
        <v>-121</v>
      </c>
      <c r="H54" s="13">
        <f>+H52+H46+H38+H29+H18</f>
        <v>-38</v>
      </c>
      <c r="I54" s="13">
        <f>+I52+I46+I38+I29+I18</f>
        <v>-16.537000000000006</v>
      </c>
      <c r="K54" s="151">
        <f>+K52+K46+K38+K29+K18</f>
        <v>3.5</v>
      </c>
      <c r="L54" s="151">
        <f>+L52+L46+L38+L29+L18</f>
        <v>0</v>
      </c>
      <c r="M54" s="151">
        <f>+M52+M46+M38+M29+M18</f>
        <v>0</v>
      </c>
      <c r="N54" s="151">
        <f>+N52+N46+N38+N29+N18</f>
        <v>1</v>
      </c>
      <c r="O54" s="151">
        <f>+O52+O46+O38+O29+O18</f>
        <v>2.5</v>
      </c>
    </row>
    <row r="55" spans="6:9" ht="8.25" customHeight="1">
      <c r="F55" s="32"/>
      <c r="G55" s="32"/>
      <c r="H55" s="32"/>
      <c r="I55" s="32"/>
    </row>
    <row r="56" spans="2:9" ht="12.75">
      <c r="B56" s="2" t="s">
        <v>127</v>
      </c>
      <c r="F56" s="4">
        <f>+F54+F4</f>
        <v>962</v>
      </c>
      <c r="G56" s="4">
        <f>+G54+G4</f>
        <v>841</v>
      </c>
      <c r="H56" s="4">
        <f>+H54+H4</f>
        <v>803</v>
      </c>
      <c r="I56" s="4">
        <f>+I54+I4</f>
        <v>786.463</v>
      </c>
    </row>
    <row r="57" ht="9" customHeight="1" hidden="1"/>
    <row r="58" spans="2:9" ht="12.75" customHeight="1" hidden="1">
      <c r="B58" s="2" t="s">
        <v>115</v>
      </c>
      <c r="F58" s="4">
        <v>985.862</v>
      </c>
      <c r="G58" s="4">
        <v>864.862</v>
      </c>
      <c r="H58" s="4">
        <v>826.862</v>
      </c>
      <c r="I58" s="4">
        <f>+H58*0.98</f>
        <v>810.32476</v>
      </c>
    </row>
    <row r="59" ht="10.5" customHeight="1" hidden="1"/>
    <row r="60" spans="2:9" ht="12.75" customHeight="1" hidden="1">
      <c r="B60" s="2" t="s">
        <v>128</v>
      </c>
      <c r="F60" s="4">
        <f>+F56-F58</f>
        <v>-23.861999999999966</v>
      </c>
      <c r="G60" s="4">
        <f>+G56-G58</f>
        <v>-23.861999999999966</v>
      </c>
      <c r="H60" s="4">
        <f>+H56-H58</f>
        <v>-23.861999999999966</v>
      </c>
      <c r="I60" s="4">
        <f>+I56-I58</f>
        <v>-23.861760000000004</v>
      </c>
    </row>
    <row r="61" spans="2:9" ht="12.75">
      <c r="B61" s="2"/>
      <c r="F61" s="38"/>
      <c r="G61" s="38"/>
      <c r="H61" s="38"/>
      <c r="I61" s="38"/>
    </row>
    <row r="62" spans="2:3" ht="12" customHeight="1">
      <c r="B62" s="46"/>
      <c r="C62" s="2" t="s">
        <v>363</v>
      </c>
    </row>
    <row r="63" spans="2:3" ht="12" customHeight="1">
      <c r="B63" s="221"/>
      <c r="C63" s="2"/>
    </row>
    <row r="64" spans="1:10" ht="12.75">
      <c r="A64" s="1" t="s">
        <v>380</v>
      </c>
      <c r="B64" s="1" t="s">
        <v>381</v>
      </c>
      <c r="J64" s="23"/>
    </row>
    <row r="65" spans="1:10" ht="12.75">
      <c r="A65" s="1" t="s">
        <v>382</v>
      </c>
      <c r="B65" s="1" t="s">
        <v>383</v>
      </c>
      <c r="J65" s="23"/>
    </row>
    <row r="66" spans="1:10" ht="12.75">
      <c r="A66" s="1" t="s">
        <v>384</v>
      </c>
      <c r="B66" s="1" t="s">
        <v>385</v>
      </c>
      <c r="J66" s="23"/>
    </row>
  </sheetData>
  <mergeCells count="10">
    <mergeCell ref="K2:O2"/>
    <mergeCell ref="B1:I1"/>
    <mergeCell ref="B4:C4"/>
    <mergeCell ref="B18:C18"/>
    <mergeCell ref="B52:C52"/>
    <mergeCell ref="B54:C54"/>
    <mergeCell ref="B24:C24"/>
    <mergeCell ref="B29:C29"/>
    <mergeCell ref="B38:C38"/>
    <mergeCell ref="B46:C46"/>
  </mergeCells>
  <conditionalFormatting sqref="K20:K22 K6:K16 K18:O18 K29:O29 K46:O46 K52:O52 K54:O54 K38:O38 K25:K27 K35:K36 K44 K48:K50 F52:I52 F54:I54 F6:I50">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rowBreaks count="1" manualBreakCount="1">
    <brk id="23" max="14" man="1"/>
  </rowBreaks>
</worksheet>
</file>

<file path=xl/worksheets/sheet9.xml><?xml version="1.0" encoding="utf-8"?>
<worksheet xmlns="http://schemas.openxmlformats.org/spreadsheetml/2006/main" xmlns:r="http://schemas.openxmlformats.org/officeDocument/2006/relationships">
  <sheetPr>
    <tabColor indexed="11"/>
  </sheetPr>
  <dimension ref="A1:Q59"/>
  <sheetViews>
    <sheetView tabSelected="1" zoomScale="75" zoomScaleNormal="75" workbookViewId="0" topLeftCell="A1">
      <selection activeCell="A2" sqref="A2:O5"/>
    </sheetView>
  </sheetViews>
  <sheetFormatPr defaultColWidth="9.140625" defaultRowHeight="12.75"/>
  <cols>
    <col min="1" max="1" width="5.140625" style="30" bestFit="1" customWidth="1"/>
    <col min="2" max="2" width="25.28125" style="1" customWidth="1"/>
    <col min="3" max="3" width="62.57421875" style="1" customWidth="1"/>
    <col min="4" max="4" width="2.00390625" style="23" customWidth="1"/>
    <col min="5" max="5" width="8.8515625" style="51" customWidth="1"/>
    <col min="6" max="9" width="8.8515625" style="1" customWidth="1"/>
    <col min="10" max="10" width="2.28125" style="1" customWidth="1"/>
    <col min="11" max="15" width="4.57421875" style="1" bestFit="1" customWidth="1"/>
    <col min="16" max="16" width="10.28125" style="1" hidden="1" customWidth="1"/>
    <col min="17" max="16384" width="9.140625" style="1" customWidth="1"/>
  </cols>
  <sheetData>
    <row r="1" spans="2:9" ht="20.25">
      <c r="B1" s="297" t="s">
        <v>212</v>
      </c>
      <c r="C1" s="297"/>
      <c r="D1" s="297"/>
      <c r="E1" s="297"/>
      <c r="F1" s="297"/>
      <c r="G1" s="297"/>
      <c r="H1" s="297"/>
      <c r="I1" s="297"/>
    </row>
    <row r="2" spans="1:15" ht="15" customHeight="1">
      <c r="A2" s="281"/>
      <c r="C2" s="2" t="s">
        <v>94</v>
      </c>
      <c r="D2" s="20"/>
      <c r="E2" s="27"/>
      <c r="F2" s="36" t="s">
        <v>117</v>
      </c>
      <c r="G2" s="36" t="s">
        <v>118</v>
      </c>
      <c r="H2" s="36" t="s">
        <v>123</v>
      </c>
      <c r="I2" s="36" t="s">
        <v>119</v>
      </c>
      <c r="K2" s="285" t="s">
        <v>311</v>
      </c>
      <c r="L2" s="285"/>
      <c r="M2" s="285"/>
      <c r="N2" s="285"/>
      <c r="O2" s="285"/>
    </row>
    <row r="3" spans="3:15" ht="57.75" customHeight="1">
      <c r="C3" s="2"/>
      <c r="D3" s="20"/>
      <c r="E3" s="27" t="s">
        <v>121</v>
      </c>
      <c r="F3" s="36" t="s">
        <v>95</v>
      </c>
      <c r="G3" s="36" t="s">
        <v>95</v>
      </c>
      <c r="H3" s="36" t="s">
        <v>95</v>
      </c>
      <c r="I3" s="36" t="s">
        <v>95</v>
      </c>
      <c r="K3" s="143" t="s">
        <v>96</v>
      </c>
      <c r="L3" s="143" t="s">
        <v>117</v>
      </c>
      <c r="M3" s="143" t="s">
        <v>118</v>
      </c>
      <c r="N3" s="143" t="s">
        <v>123</v>
      </c>
      <c r="O3" s="143" t="s">
        <v>119</v>
      </c>
    </row>
    <row r="4" spans="2:9" ht="12.75">
      <c r="B4" s="291" t="s">
        <v>122</v>
      </c>
      <c r="C4" s="291"/>
      <c r="D4" s="49"/>
      <c r="E4" s="28"/>
      <c r="F4" s="4">
        <v>-3090</v>
      </c>
      <c r="G4" s="4">
        <f>+F53</f>
        <v>-3553.1</v>
      </c>
      <c r="H4" s="4">
        <f>+G53</f>
        <v>-3738.1</v>
      </c>
      <c r="I4" s="4">
        <f>+H53</f>
        <v>-3845.1</v>
      </c>
    </row>
    <row r="5" spans="5:9" ht="12.75">
      <c r="E5" s="29"/>
      <c r="F5" s="32"/>
      <c r="G5" s="32"/>
      <c r="H5" s="32"/>
      <c r="I5" s="32"/>
    </row>
    <row r="6" spans="2:9" ht="12.75">
      <c r="B6" s="2" t="s">
        <v>97</v>
      </c>
      <c r="E6" s="29"/>
      <c r="F6" s="32"/>
      <c r="G6" s="32"/>
      <c r="H6" s="32"/>
      <c r="I6" s="32"/>
    </row>
    <row r="7" spans="1:15" ht="25.5">
      <c r="A7" s="30">
        <v>1</v>
      </c>
      <c r="B7" s="5" t="s">
        <v>213</v>
      </c>
      <c r="C7" s="6" t="s">
        <v>214</v>
      </c>
      <c r="D7" s="21"/>
      <c r="E7" s="62" t="s">
        <v>133</v>
      </c>
      <c r="F7" s="17"/>
      <c r="G7" s="7">
        <v>-17</v>
      </c>
      <c r="H7" s="7">
        <v>-12</v>
      </c>
      <c r="I7" s="7"/>
      <c r="K7" s="152">
        <f>+SUM(L7:O7)</f>
        <v>0</v>
      </c>
      <c r="L7" s="153"/>
      <c r="M7" s="153"/>
      <c r="N7" s="153"/>
      <c r="O7" s="153"/>
    </row>
    <row r="8" spans="1:15" ht="12.75">
      <c r="A8" s="30">
        <f>+A7+1</f>
        <v>2</v>
      </c>
      <c r="B8" s="5" t="s">
        <v>213</v>
      </c>
      <c r="C8" s="54" t="s">
        <v>215</v>
      </c>
      <c r="D8" s="21"/>
      <c r="E8" s="62" t="s">
        <v>133</v>
      </c>
      <c r="F8" s="17"/>
      <c r="G8" s="7">
        <v>-60</v>
      </c>
      <c r="H8" s="7"/>
      <c r="I8" s="7"/>
      <c r="K8" s="152">
        <f>+SUM(L8:O8)</f>
        <v>0</v>
      </c>
      <c r="L8" s="153"/>
      <c r="M8" s="153"/>
      <c r="N8" s="153"/>
      <c r="O8" s="153"/>
    </row>
    <row r="9" spans="1:15" ht="12.75">
      <c r="A9" s="30">
        <f>+A8+1</f>
        <v>3</v>
      </c>
      <c r="B9" s="5" t="s">
        <v>213</v>
      </c>
      <c r="C9" s="6" t="s">
        <v>216</v>
      </c>
      <c r="D9" s="21"/>
      <c r="E9" s="62" t="s">
        <v>129</v>
      </c>
      <c r="F9" s="24">
        <v>-50</v>
      </c>
      <c r="G9" s="7"/>
      <c r="H9" s="7"/>
      <c r="I9" s="7"/>
      <c r="K9" s="152">
        <f>+SUM(L9:O9)</f>
        <v>0</v>
      </c>
      <c r="L9" s="153"/>
      <c r="M9" s="153"/>
      <c r="N9" s="153"/>
      <c r="O9" s="153"/>
    </row>
    <row r="10" spans="1:15" ht="12.75">
      <c r="A10" s="30">
        <f>+A9+1</f>
        <v>4</v>
      </c>
      <c r="B10" s="5" t="s">
        <v>213</v>
      </c>
      <c r="C10" s="6" t="s">
        <v>217</v>
      </c>
      <c r="D10" s="21"/>
      <c r="E10" s="62" t="s">
        <v>133</v>
      </c>
      <c r="F10" s="17"/>
      <c r="G10" s="33"/>
      <c r="H10" s="33"/>
      <c r="I10" s="25">
        <v>-200</v>
      </c>
      <c r="K10" s="152">
        <f>+SUM(L10:O10)</f>
        <v>0</v>
      </c>
      <c r="L10" s="153"/>
      <c r="M10" s="153"/>
      <c r="N10" s="153"/>
      <c r="O10" s="153"/>
    </row>
    <row r="11" spans="1:15" s="23" customFormat="1" ht="12.75">
      <c r="A11" s="31"/>
      <c r="B11" s="8"/>
      <c r="C11" s="9"/>
      <c r="D11" s="15"/>
      <c r="E11" s="29"/>
      <c r="F11" s="10"/>
      <c r="G11" s="10"/>
      <c r="H11" s="10"/>
      <c r="I11" s="10"/>
      <c r="K11" s="154"/>
      <c r="L11" s="154"/>
      <c r="M11" s="154"/>
      <c r="N11" s="154"/>
      <c r="O11" s="154"/>
    </row>
    <row r="12" spans="1:15" s="23" customFormat="1" ht="13.5" thickBot="1">
      <c r="A12" s="31"/>
      <c r="B12" s="288" t="s">
        <v>102</v>
      </c>
      <c r="C12" s="288"/>
      <c r="D12" s="58"/>
      <c r="E12" s="29"/>
      <c r="F12" s="13">
        <f>+SUM(F7:F10)</f>
        <v>-50</v>
      </c>
      <c r="G12" s="13">
        <f>+SUM(G7:G10)</f>
        <v>-77</v>
      </c>
      <c r="H12" s="13">
        <f>+SUM(H7:H10)</f>
        <v>-12</v>
      </c>
      <c r="I12" s="13">
        <f>+SUM(I7:I10)</f>
        <v>-200</v>
      </c>
      <c r="K12" s="151">
        <f>+SUM(K7:K10)</f>
        <v>0</v>
      </c>
      <c r="L12" s="151">
        <f>+SUM(L7:L10)</f>
        <v>0</v>
      </c>
      <c r="M12" s="151">
        <f>+SUM(M7:M10)</f>
        <v>0</v>
      </c>
      <c r="N12" s="151">
        <f>+SUM(N7:N10)</f>
        <v>0</v>
      </c>
      <c r="O12" s="151">
        <f>+SUM(O7:O10)</f>
        <v>0</v>
      </c>
    </row>
    <row r="13" spans="1:9" s="23" customFormat="1" ht="12.75" hidden="1">
      <c r="A13" s="31"/>
      <c r="B13" s="58"/>
      <c r="C13" s="58"/>
      <c r="D13" s="58"/>
      <c r="E13" s="29"/>
      <c r="F13" s="38"/>
      <c r="G13" s="38"/>
      <c r="H13" s="38"/>
      <c r="I13" s="38"/>
    </row>
    <row r="14" spans="1:9" s="23" customFormat="1" ht="12.75" hidden="1">
      <c r="A14" s="31"/>
      <c r="B14" s="58"/>
      <c r="C14" s="181" t="s">
        <v>316</v>
      </c>
      <c r="D14" s="12"/>
      <c r="E14" s="27" t="s">
        <v>132</v>
      </c>
      <c r="F14" s="182">
        <f>+SUMIF($E$7:$E$10,$E$14,F7:F10)</f>
        <v>0</v>
      </c>
      <c r="G14" s="182">
        <f>+SUMIF($E$7:$E$10,$E$14,G7:G10)</f>
        <v>0</v>
      </c>
      <c r="H14" s="182">
        <f>+SUMIF($E$7:$E$10,$E$14,H7:H10)</f>
        <v>0</v>
      </c>
      <c r="I14" s="182">
        <f>+SUMIF($E$7:$E$10,$E$14,I7:I10)</f>
        <v>0</v>
      </c>
    </row>
    <row r="15" spans="1:9" s="23" customFormat="1" ht="12.75" hidden="1">
      <c r="A15" s="31"/>
      <c r="B15" s="58"/>
      <c r="C15" s="181" t="s">
        <v>317</v>
      </c>
      <c r="D15" s="12"/>
      <c r="E15" s="27" t="s">
        <v>133</v>
      </c>
      <c r="F15" s="182">
        <f>+SUMIF($E$7:$E$10,$E$15,F7:F10)</f>
        <v>0</v>
      </c>
      <c r="G15" s="182">
        <f>+SUMIF($E$7:$E$10,$E$15,G7:G10)</f>
        <v>-77</v>
      </c>
      <c r="H15" s="182">
        <f>+SUMIF($E$7:$E$10,$E$15,H7:H10)</f>
        <v>-12</v>
      </c>
      <c r="I15" s="182">
        <f>+SUMIF($E$7:$E$10,$E$15,I7:I10)</f>
        <v>-200</v>
      </c>
    </row>
    <row r="16" spans="1:9" s="23" customFormat="1" ht="12.75" hidden="1">
      <c r="A16" s="31"/>
      <c r="B16" s="14"/>
      <c r="C16" s="181" t="s">
        <v>318</v>
      </c>
      <c r="D16" s="12"/>
      <c r="E16" s="27" t="s">
        <v>129</v>
      </c>
      <c r="F16" s="182">
        <f>+SUMIF($E$7:$E$10,$E$16,F7:F10)</f>
        <v>-50</v>
      </c>
      <c r="G16" s="182">
        <f>+SUMIF($E$7:$E$10,$E$16,G7:G10)</f>
        <v>0</v>
      </c>
      <c r="H16" s="182">
        <f>+SUMIF($E$7:$E$10,$E$16,H7:H10)</f>
        <v>0</v>
      </c>
      <c r="I16" s="182">
        <f>+SUMIF($E$7:$E$10,$E$16,I7:I10)</f>
        <v>0</v>
      </c>
    </row>
    <row r="17" spans="1:9" s="23" customFormat="1" ht="12.75" hidden="1">
      <c r="A17" s="31"/>
      <c r="B17" s="14"/>
      <c r="C17" s="15"/>
      <c r="D17" s="15"/>
      <c r="E17" s="29"/>
      <c r="F17" s="11"/>
      <c r="G17" s="11"/>
      <c r="H17" s="11"/>
      <c r="I17" s="11"/>
    </row>
    <row r="18" spans="1:9" s="23" customFormat="1" ht="12.75">
      <c r="A18" s="31"/>
      <c r="B18" s="18" t="s">
        <v>105</v>
      </c>
      <c r="C18" s="19"/>
      <c r="D18" s="15"/>
      <c r="E18" s="29"/>
      <c r="F18" s="16"/>
      <c r="G18" s="16"/>
      <c r="H18" s="16"/>
      <c r="I18" s="16"/>
    </row>
    <row r="19" spans="1:15" ht="12.75">
      <c r="A19" s="30">
        <f>+A10+1</f>
        <v>5</v>
      </c>
      <c r="B19" s="5" t="s">
        <v>213</v>
      </c>
      <c r="C19" s="6" t="s">
        <v>218</v>
      </c>
      <c r="D19" s="21"/>
      <c r="E19" s="62" t="s">
        <v>129</v>
      </c>
      <c r="F19" s="7">
        <v>-28</v>
      </c>
      <c r="G19" s="7"/>
      <c r="H19" s="7"/>
      <c r="I19" s="7"/>
      <c r="K19" s="152">
        <f aca="true" t="shared" si="0" ref="K19:K31">+SUM(L19:O19)</f>
        <v>0</v>
      </c>
      <c r="L19" s="153"/>
      <c r="M19" s="153"/>
      <c r="N19" s="153"/>
      <c r="O19" s="153"/>
    </row>
    <row r="20" spans="1:15" ht="25.5">
      <c r="A20" s="30">
        <f>+A19+1</f>
        <v>6</v>
      </c>
      <c r="B20" s="5" t="s">
        <v>219</v>
      </c>
      <c r="C20" s="6" t="s">
        <v>220</v>
      </c>
      <c r="D20" s="21"/>
      <c r="E20" s="62" t="s">
        <v>129</v>
      </c>
      <c r="F20" s="7">
        <v>-30</v>
      </c>
      <c r="G20" s="7"/>
      <c r="H20" s="7"/>
      <c r="I20" s="7"/>
      <c r="K20" s="152">
        <f t="shared" si="0"/>
        <v>0</v>
      </c>
      <c r="L20" s="153"/>
      <c r="M20" s="153"/>
      <c r="N20" s="153"/>
      <c r="O20" s="153"/>
    </row>
    <row r="21" spans="1:15" ht="12.75">
      <c r="A21" s="30">
        <f aca="true" t="shared" si="1" ref="A21:A38">+A20+1</f>
        <v>7</v>
      </c>
      <c r="B21" s="5" t="s">
        <v>219</v>
      </c>
      <c r="C21" s="6" t="s">
        <v>221</v>
      </c>
      <c r="D21" s="21"/>
      <c r="E21" s="62" t="s">
        <v>133</v>
      </c>
      <c r="F21" s="7">
        <v>-10.7</v>
      </c>
      <c r="G21" s="7"/>
      <c r="H21" s="7"/>
      <c r="I21" s="7"/>
      <c r="K21" s="152">
        <f t="shared" si="0"/>
        <v>0</v>
      </c>
      <c r="L21" s="153"/>
      <c r="M21" s="153"/>
      <c r="N21" s="153"/>
      <c r="O21" s="153"/>
    </row>
    <row r="22" spans="1:15" ht="12.75">
      <c r="A22" s="30">
        <f t="shared" si="1"/>
        <v>8</v>
      </c>
      <c r="B22" s="5" t="s">
        <v>219</v>
      </c>
      <c r="C22" s="6" t="s">
        <v>222</v>
      </c>
      <c r="D22" s="21"/>
      <c r="E22" s="62" t="s">
        <v>133</v>
      </c>
      <c r="F22" s="7">
        <v>-26.9</v>
      </c>
      <c r="G22" s="7"/>
      <c r="H22" s="7"/>
      <c r="I22" s="7"/>
      <c r="K22" s="152">
        <f t="shared" si="0"/>
        <v>0</v>
      </c>
      <c r="L22" s="153"/>
      <c r="M22" s="153"/>
      <c r="N22" s="153"/>
      <c r="O22" s="153"/>
    </row>
    <row r="23" spans="1:15" ht="12.75">
      <c r="A23" s="30">
        <f t="shared" si="1"/>
        <v>9</v>
      </c>
      <c r="B23" s="5" t="s">
        <v>219</v>
      </c>
      <c r="C23" s="6" t="s">
        <v>223</v>
      </c>
      <c r="D23" s="21"/>
      <c r="E23" s="62" t="s">
        <v>133</v>
      </c>
      <c r="F23" s="7">
        <v>-43.9</v>
      </c>
      <c r="G23" s="7"/>
      <c r="H23" s="7"/>
      <c r="I23" s="7"/>
      <c r="K23" s="152">
        <f t="shared" si="0"/>
        <v>0</v>
      </c>
      <c r="L23" s="153"/>
      <c r="M23" s="153"/>
      <c r="N23" s="153"/>
      <c r="O23" s="153"/>
    </row>
    <row r="24" spans="1:15" ht="12.75">
      <c r="A24" s="30">
        <f t="shared" si="1"/>
        <v>10</v>
      </c>
      <c r="B24" s="5" t="s">
        <v>219</v>
      </c>
      <c r="C24" s="6" t="s">
        <v>224</v>
      </c>
      <c r="D24" s="21"/>
      <c r="E24" s="62" t="s">
        <v>133</v>
      </c>
      <c r="F24" s="7">
        <v>-1.1</v>
      </c>
      <c r="G24" s="7"/>
      <c r="H24" s="7"/>
      <c r="I24" s="7"/>
      <c r="K24" s="152">
        <f t="shared" si="0"/>
        <v>0</v>
      </c>
      <c r="L24" s="153"/>
      <c r="M24" s="153"/>
      <c r="N24" s="153"/>
      <c r="O24" s="153"/>
    </row>
    <row r="25" spans="1:15" ht="12.75">
      <c r="A25" s="30">
        <f t="shared" si="1"/>
        <v>11</v>
      </c>
      <c r="B25" s="5" t="s">
        <v>219</v>
      </c>
      <c r="C25" s="6" t="s">
        <v>225</v>
      </c>
      <c r="D25" s="21"/>
      <c r="E25" s="62" t="s">
        <v>133</v>
      </c>
      <c r="F25" s="7">
        <v>-0.4</v>
      </c>
      <c r="G25" s="7"/>
      <c r="H25" s="7"/>
      <c r="I25" s="7"/>
      <c r="K25" s="152">
        <f t="shared" si="0"/>
        <v>0</v>
      </c>
      <c r="L25" s="153"/>
      <c r="M25" s="153"/>
      <c r="N25" s="153"/>
      <c r="O25" s="153"/>
    </row>
    <row r="26" spans="1:15" ht="12.75">
      <c r="A26" s="30">
        <f t="shared" si="1"/>
        <v>12</v>
      </c>
      <c r="B26" s="5" t="s">
        <v>219</v>
      </c>
      <c r="C26" s="6" t="s">
        <v>226</v>
      </c>
      <c r="D26" s="21"/>
      <c r="E26" s="62" t="s">
        <v>133</v>
      </c>
      <c r="F26" s="7">
        <v>-121.3</v>
      </c>
      <c r="G26" s="7"/>
      <c r="H26" s="7"/>
      <c r="I26" s="7"/>
      <c r="K26" s="152">
        <f t="shared" si="0"/>
        <v>0</v>
      </c>
      <c r="L26" s="153"/>
      <c r="M26" s="153"/>
      <c r="N26" s="153"/>
      <c r="O26" s="153"/>
    </row>
    <row r="27" spans="1:15" ht="12.75">
      <c r="A27" s="30">
        <f t="shared" si="1"/>
        <v>13</v>
      </c>
      <c r="B27" s="5" t="s">
        <v>219</v>
      </c>
      <c r="C27" s="6" t="s">
        <v>227</v>
      </c>
      <c r="D27" s="21"/>
      <c r="E27" s="62" t="s">
        <v>133</v>
      </c>
      <c r="F27" s="7">
        <v>-5.3</v>
      </c>
      <c r="G27" s="7"/>
      <c r="H27" s="7"/>
      <c r="I27" s="7"/>
      <c r="K27" s="152">
        <f t="shared" si="0"/>
        <v>0</v>
      </c>
      <c r="L27" s="153"/>
      <c r="M27" s="153"/>
      <c r="N27" s="153"/>
      <c r="O27" s="153"/>
    </row>
    <row r="28" spans="1:15" ht="12.75">
      <c r="A28" s="30">
        <f t="shared" si="1"/>
        <v>14</v>
      </c>
      <c r="B28" s="5" t="s">
        <v>219</v>
      </c>
      <c r="C28" s="6" t="s">
        <v>228</v>
      </c>
      <c r="D28" s="21"/>
      <c r="E28" s="62" t="s">
        <v>133</v>
      </c>
      <c r="F28" s="7">
        <v>-2.5</v>
      </c>
      <c r="G28" s="7"/>
      <c r="H28" s="7"/>
      <c r="I28" s="7"/>
      <c r="K28" s="152">
        <f t="shared" si="0"/>
        <v>0</v>
      </c>
      <c r="L28" s="153"/>
      <c r="M28" s="153"/>
      <c r="N28" s="153"/>
      <c r="O28" s="153"/>
    </row>
    <row r="29" spans="1:15" ht="12.75">
      <c r="A29" s="30">
        <f t="shared" si="1"/>
        <v>15</v>
      </c>
      <c r="B29" s="5" t="s">
        <v>229</v>
      </c>
      <c r="C29" s="6" t="s">
        <v>230</v>
      </c>
      <c r="D29" s="21"/>
      <c r="E29" s="62" t="s">
        <v>129</v>
      </c>
      <c r="F29" s="7">
        <v>27</v>
      </c>
      <c r="G29" s="7">
        <v>8</v>
      </c>
      <c r="H29" s="7">
        <v>35</v>
      </c>
      <c r="I29" s="7"/>
      <c r="K29" s="152">
        <f t="shared" si="0"/>
        <v>0</v>
      </c>
      <c r="L29" s="153"/>
      <c r="M29" s="153"/>
      <c r="N29" s="153"/>
      <c r="O29" s="153"/>
    </row>
    <row r="30" spans="1:15" ht="12.75">
      <c r="A30" s="30">
        <f t="shared" si="1"/>
        <v>16</v>
      </c>
      <c r="B30" s="5" t="s">
        <v>229</v>
      </c>
      <c r="C30" s="6" t="s">
        <v>231</v>
      </c>
      <c r="D30" s="21"/>
      <c r="E30" s="62" t="s">
        <v>129</v>
      </c>
      <c r="F30" s="7">
        <v>-27</v>
      </c>
      <c r="G30" s="7">
        <v>-8</v>
      </c>
      <c r="H30" s="7">
        <v>-35</v>
      </c>
      <c r="I30" s="7"/>
      <c r="K30" s="152">
        <f t="shared" si="0"/>
        <v>0</v>
      </c>
      <c r="L30" s="153"/>
      <c r="M30" s="153"/>
      <c r="N30" s="153"/>
      <c r="O30" s="153"/>
    </row>
    <row r="31" spans="1:15" ht="12.75">
      <c r="A31" s="30">
        <f t="shared" si="1"/>
        <v>17</v>
      </c>
      <c r="B31" s="5" t="s">
        <v>229</v>
      </c>
      <c r="C31" s="6" t="s">
        <v>232</v>
      </c>
      <c r="D31" s="21"/>
      <c r="E31" s="62" t="s">
        <v>129</v>
      </c>
      <c r="F31" s="7">
        <v>-5</v>
      </c>
      <c r="G31" s="7"/>
      <c r="H31" s="7"/>
      <c r="I31" s="7"/>
      <c r="K31" s="152">
        <f t="shared" si="0"/>
        <v>0</v>
      </c>
      <c r="L31" s="153"/>
      <c r="M31" s="153"/>
      <c r="N31" s="153"/>
      <c r="O31" s="153"/>
    </row>
    <row r="32" spans="1:15" ht="12.75">
      <c r="A32" s="30">
        <f t="shared" si="1"/>
        <v>18</v>
      </c>
      <c r="B32" s="5" t="s">
        <v>229</v>
      </c>
      <c r="C32" s="6" t="s">
        <v>233</v>
      </c>
      <c r="D32" s="21"/>
      <c r="E32" s="62" t="s">
        <v>129</v>
      </c>
      <c r="F32" s="7"/>
      <c r="G32" s="25">
        <v>-3</v>
      </c>
      <c r="H32" s="25">
        <v>-2</v>
      </c>
      <c r="I32" s="7"/>
      <c r="K32" s="152"/>
      <c r="L32" s="153"/>
      <c r="M32" s="153"/>
      <c r="N32" s="153"/>
      <c r="O32" s="153"/>
    </row>
    <row r="33" spans="1:15" ht="25.5">
      <c r="A33" s="30">
        <f t="shared" si="1"/>
        <v>19</v>
      </c>
      <c r="B33" s="5" t="s">
        <v>229</v>
      </c>
      <c r="C33" s="6" t="s">
        <v>234</v>
      </c>
      <c r="D33" s="21"/>
      <c r="E33" s="62" t="s">
        <v>129</v>
      </c>
      <c r="F33" s="7"/>
      <c r="G33" s="7"/>
      <c r="H33" s="7"/>
      <c r="I33" s="25">
        <v>-30</v>
      </c>
      <c r="K33" s="152">
        <f aca="true" t="shared" si="2" ref="K33:K38">+SUM(L33:O33)</f>
        <v>0</v>
      </c>
      <c r="L33" s="153"/>
      <c r="M33" s="153"/>
      <c r="N33" s="153"/>
      <c r="O33" s="153"/>
    </row>
    <row r="34" spans="1:17" ht="38.25">
      <c r="A34" s="30">
        <f>+A33+1</f>
        <v>20</v>
      </c>
      <c r="B34" s="5" t="s">
        <v>158</v>
      </c>
      <c r="C34" s="6" t="s">
        <v>235</v>
      </c>
      <c r="D34" s="21"/>
      <c r="E34" s="62" t="s">
        <v>129</v>
      </c>
      <c r="F34" s="7">
        <v>-24</v>
      </c>
      <c r="G34" s="25">
        <v>-12</v>
      </c>
      <c r="H34" s="7"/>
      <c r="I34" s="7"/>
      <c r="K34" s="152">
        <f t="shared" si="2"/>
        <v>1</v>
      </c>
      <c r="L34" s="153">
        <v>1</v>
      </c>
      <c r="M34" s="153"/>
      <c r="N34" s="153"/>
      <c r="O34" s="153"/>
      <c r="P34" s="1" t="s">
        <v>374</v>
      </c>
      <c r="Q34" s="1" t="s">
        <v>400</v>
      </c>
    </row>
    <row r="35" spans="1:15" ht="25.5">
      <c r="A35" s="30">
        <f t="shared" si="1"/>
        <v>21</v>
      </c>
      <c r="B35" s="5" t="s">
        <v>158</v>
      </c>
      <c r="C35" s="6" t="s">
        <v>236</v>
      </c>
      <c r="D35" s="21"/>
      <c r="E35" s="62" t="s">
        <v>129</v>
      </c>
      <c r="F35" s="7"/>
      <c r="G35" s="7"/>
      <c r="H35" s="7"/>
      <c r="I35" s="25">
        <v>-194</v>
      </c>
      <c r="K35" s="152">
        <f t="shared" si="2"/>
        <v>0</v>
      </c>
      <c r="L35" s="153"/>
      <c r="M35" s="153"/>
      <c r="N35" s="153"/>
      <c r="O35" s="153"/>
    </row>
    <row r="36" spans="1:15" ht="25.5">
      <c r="A36" s="30">
        <f t="shared" si="1"/>
        <v>22</v>
      </c>
      <c r="B36" s="5" t="s">
        <v>158</v>
      </c>
      <c r="C36" s="6" t="s">
        <v>237</v>
      </c>
      <c r="D36" s="21"/>
      <c r="E36" s="62" t="s">
        <v>129</v>
      </c>
      <c r="F36" s="7">
        <v>-94</v>
      </c>
      <c r="G36" s="7"/>
      <c r="H36" s="7"/>
      <c r="I36" s="25">
        <v>94</v>
      </c>
      <c r="K36" s="152">
        <f t="shared" si="2"/>
        <v>0</v>
      </c>
      <c r="L36" s="153"/>
      <c r="M36" s="153"/>
      <c r="N36" s="153"/>
      <c r="O36" s="153"/>
    </row>
    <row r="37" spans="1:15" ht="25.5">
      <c r="A37" s="30">
        <f t="shared" si="1"/>
        <v>23</v>
      </c>
      <c r="B37" s="5" t="s">
        <v>158</v>
      </c>
      <c r="C37" s="6" t="s">
        <v>238</v>
      </c>
      <c r="D37" s="21"/>
      <c r="E37" s="62" t="s">
        <v>129</v>
      </c>
      <c r="F37" s="7"/>
      <c r="G37" s="7">
        <v>-93</v>
      </c>
      <c r="H37" s="7">
        <v>-93</v>
      </c>
      <c r="I37" s="33"/>
      <c r="K37" s="152">
        <f t="shared" si="2"/>
        <v>0</v>
      </c>
      <c r="L37" s="153"/>
      <c r="M37" s="153"/>
      <c r="N37" s="153"/>
      <c r="O37" s="153"/>
    </row>
    <row r="38" spans="1:15" ht="25.5">
      <c r="A38" s="30">
        <f t="shared" si="1"/>
        <v>24</v>
      </c>
      <c r="B38" s="5" t="s">
        <v>158</v>
      </c>
      <c r="C38" s="6" t="s">
        <v>239</v>
      </c>
      <c r="D38" s="21"/>
      <c r="E38" s="62" t="s">
        <v>129</v>
      </c>
      <c r="F38" s="7">
        <v>-27</v>
      </c>
      <c r="G38" s="7"/>
      <c r="H38" s="7"/>
      <c r="I38" s="25">
        <v>27</v>
      </c>
      <c r="K38" s="152">
        <f t="shared" si="2"/>
        <v>0</v>
      </c>
      <c r="L38" s="153"/>
      <c r="M38" s="153"/>
      <c r="N38" s="153"/>
      <c r="O38" s="153"/>
    </row>
    <row r="39" spans="1:15" s="23" customFormat="1" ht="12.75">
      <c r="A39" s="31"/>
      <c r="B39" s="8"/>
      <c r="C39" s="9"/>
      <c r="D39" s="15"/>
      <c r="E39" s="29"/>
      <c r="F39" s="10"/>
      <c r="G39" s="10"/>
      <c r="H39" s="10"/>
      <c r="I39" s="10"/>
      <c r="K39" s="154"/>
      <c r="L39" s="154"/>
      <c r="M39" s="154"/>
      <c r="N39" s="154"/>
      <c r="O39" s="154"/>
    </row>
    <row r="40" spans="1:15" s="23" customFormat="1" ht="13.5" thickBot="1">
      <c r="A40" s="31"/>
      <c r="B40" s="288" t="s">
        <v>107</v>
      </c>
      <c r="C40" s="288"/>
      <c r="D40" s="58"/>
      <c r="E40" s="29"/>
      <c r="F40" s="13">
        <f>+SUM(F19:F38)</f>
        <v>-420.1</v>
      </c>
      <c r="G40" s="13">
        <f>+SUM(G19:G38)</f>
        <v>-108</v>
      </c>
      <c r="H40" s="13">
        <f>+SUM(H19:H38)</f>
        <v>-95</v>
      </c>
      <c r="I40" s="13">
        <f>+SUM(I19:I38)</f>
        <v>-103</v>
      </c>
      <c r="K40" s="151">
        <f>+SUM(K19:K38)</f>
        <v>1</v>
      </c>
      <c r="L40" s="151">
        <f>+SUM(L19:L38)</f>
        <v>1</v>
      </c>
      <c r="M40" s="151">
        <f>+SUM(M19:M38)</f>
        <v>0</v>
      </c>
      <c r="N40" s="151">
        <f>+SUM(N19:N38)</f>
        <v>0</v>
      </c>
      <c r="O40" s="151">
        <f>+SUM(O19:O38)</f>
        <v>0</v>
      </c>
    </row>
    <row r="41" spans="1:9" s="23" customFormat="1" ht="12.75" hidden="1">
      <c r="A41" s="31"/>
      <c r="B41" s="58"/>
      <c r="C41" s="58"/>
      <c r="D41" s="58"/>
      <c r="E41" s="29"/>
      <c r="F41" s="38"/>
      <c r="G41" s="38"/>
      <c r="H41" s="38"/>
      <c r="I41" s="38"/>
    </row>
    <row r="42" spans="1:9" s="23" customFormat="1" ht="12.75" hidden="1">
      <c r="A42" s="31"/>
      <c r="B42" s="58"/>
      <c r="C42" s="181" t="s">
        <v>322</v>
      </c>
      <c r="D42" s="12"/>
      <c r="E42" s="27" t="s">
        <v>132</v>
      </c>
      <c r="F42" s="182">
        <f>+SUMIF($E$19:$E$38,$E$42,F19:F38)</f>
        <v>0</v>
      </c>
      <c r="G42" s="182">
        <f>+SUMIF($E$19:$E$38,$E$42,G19:G38)</f>
        <v>0</v>
      </c>
      <c r="H42" s="182">
        <f>+SUMIF($E$19:$E$38,$E$42,H19:H38)</f>
        <v>0</v>
      </c>
      <c r="I42" s="182">
        <f>+SUMIF($E$19:$E$38,$E$42,I19:I38)</f>
        <v>0</v>
      </c>
    </row>
    <row r="43" spans="1:9" s="23" customFormat="1" ht="12.75" hidden="1">
      <c r="A43" s="31"/>
      <c r="B43" s="58"/>
      <c r="C43" s="181" t="s">
        <v>323</v>
      </c>
      <c r="D43" s="12"/>
      <c r="E43" s="27" t="s">
        <v>133</v>
      </c>
      <c r="F43" s="182">
        <f>+SUMIF($E$19:$E$38,$E$43,F19:F38)</f>
        <v>-212.10000000000002</v>
      </c>
      <c r="G43" s="182">
        <f>+SUMIF($E$19:$E$38,$E$43,G19:G38)</f>
        <v>0</v>
      </c>
      <c r="H43" s="182">
        <f>+SUMIF($E$19:$E$38,$E$43,H19:H38)</f>
        <v>0</v>
      </c>
      <c r="I43" s="182">
        <f>+SUMIF($E$19:$E$38,$E$43,I19:I38)</f>
        <v>0</v>
      </c>
    </row>
    <row r="44" spans="1:9" s="23" customFormat="1" ht="12.75" hidden="1">
      <c r="A44" s="31"/>
      <c r="B44" s="58"/>
      <c r="C44" s="181" t="s">
        <v>324</v>
      </c>
      <c r="D44" s="12"/>
      <c r="E44" s="27" t="s">
        <v>129</v>
      </c>
      <c r="F44" s="182">
        <f>+SUMIF($E$19:$E$38,$E$44,F19:F38)</f>
        <v>-208</v>
      </c>
      <c r="G44" s="182">
        <f>+SUMIF($E$19:$E$38,$E$44,G19:G38)</f>
        <v>-108</v>
      </c>
      <c r="H44" s="182">
        <f>+SUMIF($E$19:$E$38,$E$44,H19:H38)</f>
        <v>-95</v>
      </c>
      <c r="I44" s="182">
        <f>+SUMIF($E$19:$E$38,$E$44,I19:I38)</f>
        <v>-103</v>
      </c>
    </row>
    <row r="45" spans="1:9" s="23" customFormat="1" ht="12.75">
      <c r="A45" s="31"/>
      <c r="B45" s="18" t="s">
        <v>110</v>
      </c>
      <c r="C45" s="19"/>
      <c r="D45" s="15"/>
      <c r="E45" s="29"/>
      <c r="F45" s="16"/>
      <c r="G45" s="16"/>
      <c r="H45" s="16"/>
      <c r="I45" s="16"/>
    </row>
    <row r="46" spans="1:15" ht="12.75">
      <c r="A46" s="30">
        <f>+A38+1</f>
        <v>25</v>
      </c>
      <c r="B46" s="5" t="s">
        <v>213</v>
      </c>
      <c r="C46" s="6" t="s">
        <v>240</v>
      </c>
      <c r="D46" s="21"/>
      <c r="E46" s="62"/>
      <c r="F46" s="7">
        <v>4</v>
      </c>
      <c r="G46" s="7"/>
      <c r="H46" s="7"/>
      <c r="I46" s="7"/>
      <c r="K46" s="152">
        <f>+SUM(L46:O46)</f>
        <v>0</v>
      </c>
      <c r="L46" s="153"/>
      <c r="M46" s="153"/>
      <c r="N46" s="153"/>
      <c r="O46" s="153"/>
    </row>
    <row r="47" spans="1:15" ht="12.75">
      <c r="A47" s="30">
        <f>+A46+1</f>
        <v>26</v>
      </c>
      <c r="B47" s="5" t="s">
        <v>213</v>
      </c>
      <c r="C47" s="6" t="s">
        <v>241</v>
      </c>
      <c r="D47" s="21"/>
      <c r="E47" s="62"/>
      <c r="F47" s="7">
        <v>3</v>
      </c>
      <c r="G47" s="7"/>
      <c r="H47" s="7"/>
      <c r="I47" s="7"/>
      <c r="K47" s="152">
        <f>+SUM(L47:O47)</f>
        <v>0</v>
      </c>
      <c r="L47" s="153"/>
      <c r="M47" s="153"/>
      <c r="N47" s="153"/>
      <c r="O47" s="153"/>
    </row>
    <row r="48" spans="1:15" s="23" customFormat="1" ht="12.75">
      <c r="A48" s="31"/>
      <c r="B48" s="8"/>
      <c r="C48" s="9"/>
      <c r="D48" s="15"/>
      <c r="E48" s="29"/>
      <c r="F48" s="10"/>
      <c r="G48" s="10"/>
      <c r="H48" s="10"/>
      <c r="I48" s="10"/>
      <c r="K48" s="154"/>
      <c r="L48" s="154"/>
      <c r="M48" s="154"/>
      <c r="N48" s="154"/>
      <c r="O48" s="154"/>
    </row>
    <row r="49" spans="1:15" s="23" customFormat="1" ht="13.5" thickBot="1">
      <c r="A49" s="31"/>
      <c r="B49" s="288" t="s">
        <v>113</v>
      </c>
      <c r="C49" s="288"/>
      <c r="D49" s="58"/>
      <c r="E49" s="29"/>
      <c r="F49" s="13">
        <f>+SUM(F46:F47)</f>
        <v>7</v>
      </c>
      <c r="G49" s="13">
        <f>+SUM(G46:G47)</f>
        <v>0</v>
      </c>
      <c r="H49" s="13">
        <f>+SUM(H46:H47)</f>
        <v>0</v>
      </c>
      <c r="I49" s="13">
        <f>+SUM(I46:I47)</f>
        <v>0</v>
      </c>
      <c r="K49" s="151">
        <f>+SUM(K46:K47)</f>
        <v>0</v>
      </c>
      <c r="L49" s="151">
        <f>+SUM(L46:L47)</f>
        <v>0</v>
      </c>
      <c r="M49" s="151">
        <f>+SUM(M46:M47)</f>
        <v>0</v>
      </c>
      <c r="N49" s="151">
        <f>+SUM(N46:N47)</f>
        <v>0</v>
      </c>
      <c r="O49" s="151">
        <f>+SUM(O46:O47)</f>
        <v>0</v>
      </c>
    </row>
    <row r="50" spans="5:15" ht="12.75">
      <c r="E50" s="29"/>
      <c r="F50" s="32"/>
      <c r="G50" s="32"/>
      <c r="H50" s="32"/>
      <c r="I50" s="32"/>
      <c r="K50" s="155"/>
      <c r="L50" s="155"/>
      <c r="M50" s="155"/>
      <c r="N50" s="155"/>
      <c r="O50" s="155"/>
    </row>
    <row r="51" spans="1:15" s="23" customFormat="1" ht="13.5" thickBot="1">
      <c r="A51" s="31"/>
      <c r="B51" s="288" t="s">
        <v>242</v>
      </c>
      <c r="C51" s="288"/>
      <c r="D51" s="58"/>
      <c r="E51" s="29"/>
      <c r="F51" s="13">
        <f>+F40+F12+F49</f>
        <v>-463.1</v>
      </c>
      <c r="G51" s="13">
        <f>+G40+G12+G49</f>
        <v>-185</v>
      </c>
      <c r="H51" s="13">
        <f>+H40+H12+H49</f>
        <v>-107</v>
      </c>
      <c r="I51" s="13">
        <f>+I40+I12+I49</f>
        <v>-303</v>
      </c>
      <c r="K51" s="151">
        <f>+K49+K40+K12</f>
        <v>1</v>
      </c>
      <c r="L51" s="151">
        <f>+L49+L40+L12</f>
        <v>1</v>
      </c>
      <c r="M51" s="151">
        <f>+M49+M40+M12</f>
        <v>0</v>
      </c>
      <c r="N51" s="151">
        <f>+N49+N40+N12</f>
        <v>0</v>
      </c>
      <c r="O51" s="151">
        <f>+O49+O40+O12</f>
        <v>0</v>
      </c>
    </row>
    <row r="52" spans="5:9" ht="12.75">
      <c r="E52" s="29"/>
      <c r="F52" s="32"/>
      <c r="G52" s="32"/>
      <c r="H52" s="32"/>
      <c r="I52" s="32"/>
    </row>
    <row r="53" spans="2:9" ht="12.75">
      <c r="B53" s="2" t="s">
        <v>127</v>
      </c>
      <c r="E53" s="28"/>
      <c r="F53" s="4">
        <f>+F51+F4</f>
        <v>-3553.1</v>
      </c>
      <c r="G53" s="4">
        <f>+G51+G4</f>
        <v>-3738.1</v>
      </c>
      <c r="H53" s="4">
        <f>+H51+H4</f>
        <v>-3845.1</v>
      </c>
      <c r="I53" s="4">
        <f>+I51+I4</f>
        <v>-4148.1</v>
      </c>
    </row>
    <row r="54" ht="12.75" hidden="1"/>
    <row r="55" spans="2:9" ht="12.75" hidden="1">
      <c r="B55" s="2" t="s">
        <v>115</v>
      </c>
      <c r="E55" s="28"/>
      <c r="F55" s="4">
        <v>-4196.544</v>
      </c>
      <c r="G55" s="4">
        <v>-4366.544</v>
      </c>
      <c r="H55" s="4">
        <v>-4471.544</v>
      </c>
      <c r="I55" s="4">
        <v>-4643.308</v>
      </c>
    </row>
    <row r="56" ht="12.75" hidden="1"/>
    <row r="57" spans="2:9" ht="12.75" hidden="1">
      <c r="B57" s="2" t="s">
        <v>128</v>
      </c>
      <c r="E57" s="28"/>
      <c r="F57" s="4">
        <f>+F53-F55</f>
        <v>643.444</v>
      </c>
      <c r="G57" s="4">
        <f>+G53-G55</f>
        <v>628.444</v>
      </c>
      <c r="H57" s="4">
        <f>+H53-H55</f>
        <v>626.444</v>
      </c>
      <c r="I57" s="4">
        <f>+I53-I55</f>
        <v>495.20799999999963</v>
      </c>
    </row>
    <row r="59" spans="2:3" ht="12.75">
      <c r="B59" s="46"/>
      <c r="C59" s="2" t="s">
        <v>363</v>
      </c>
    </row>
  </sheetData>
  <mergeCells count="7">
    <mergeCell ref="K2:O2"/>
    <mergeCell ref="B1:I1"/>
    <mergeCell ref="B51:C51"/>
    <mergeCell ref="B40:C40"/>
    <mergeCell ref="B49:C49"/>
    <mergeCell ref="B4:C4"/>
    <mergeCell ref="B12:C12"/>
  </mergeCells>
  <conditionalFormatting sqref="K46:K47 K40:O40 K49:O49 K51:O51 K7:K10 K19:K38 K12:O12 E51:I51 E45:I49 F42:I44 E7:I13 F14:I16 E17:I41">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3 - Detail Service savings proposals</dc:title>
  <dc:subject/>
  <dc:creator>Oxford City Council</dc:creator>
  <cp:keywords>Council meetings;Government, politics and public administration; Local government; Decision making; Council meetings;</cp:keywords>
  <dc:description/>
  <cp:lastModifiedBy>wreed</cp:lastModifiedBy>
  <cp:lastPrinted>2011-11-29T12:04:58Z</cp:lastPrinted>
  <dcterms:created xsi:type="dcterms:W3CDTF">2011-09-16T15:05:47Z</dcterms:created>
  <dcterms:modified xsi:type="dcterms:W3CDTF">2011-11-29T14:18:42Z</dcterms:modified>
  <cp:category/>
  <cp:version/>
  <cp:contentType/>
  <cp:contentStatus/>
</cp:coreProperties>
</file>